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syklifi.sharepoint.com/teams/Kartalla-pKartan/Jaetut asiakirjat/Hiilijalanjälki/"/>
    </mc:Choice>
  </mc:AlternateContent>
  <xr:revisionPtr revIDLastSave="0" documentId="8_{7E079D4C-065E-4369-AB87-400B1F75FBC4}" xr6:coauthVersionLast="47" xr6:coauthVersionMax="47" xr10:uidLastSave="{00000000-0000-0000-0000-000000000000}"/>
  <bookViews>
    <workbookView xWindow="-110" yWindow="-110" windowWidth="19420" windowHeight="10300" tabRatio="877" firstSheet="7" activeTab="12" xr2:uid="{8327E103-8DD3-4DEE-A661-E82DF33E551E}"/>
  </bookViews>
  <sheets>
    <sheet name="Johdanto" sheetId="1" r:id="rId1"/>
    <sheet name="Luotettavuuden arviointi" sheetId="12" r:id="rId2"/>
    <sheet name="S1 Suorat päästöt, polttoaineet" sheetId="2" r:id="rId3"/>
    <sheet name="S2 Ostetun energian päästöt" sheetId="3" r:id="rId4"/>
    <sheet name="S3 Hankinnat" sheetId="6" r:id="rId5"/>
    <sheet name="S3 Jätteet" sheetId="7" r:id="rId6"/>
    <sheet name="S3 Opiskelijaruokailut" sheetId="8" r:id="rId7"/>
    <sheet name="S3 Työnantajan matkat" sheetId="9" r:id="rId8"/>
    <sheet name="S3 Energian tuotanto ja jakelu" sheetId="4" r:id="rId9"/>
    <sheet name="S3 PAn tuotanto ja jakelu" sheetId="10" r:id="rId10"/>
    <sheet name="Lähteet" sheetId="14" r:id="rId11"/>
    <sheet name="Yhteenveto" sheetId="5" r:id="rId12"/>
    <sheet name="Tarkempi koonti" sheetId="11"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3" l="1"/>
  <c r="M16" i="3"/>
  <c r="L16" i="3"/>
  <c r="L15" i="3"/>
  <c r="L13" i="3"/>
  <c r="Q3" i="3"/>
  <c r="M15" i="3"/>
  <c r="M12" i="3"/>
  <c r="Q2" i="3"/>
  <c r="T11" i="3"/>
  <c r="L12" i="3"/>
  <c r="L14" i="3"/>
  <c r="H34" i="6" l="1"/>
  <c r="E34" i="6"/>
  <c r="F52" i="2"/>
  <c r="F54" i="2"/>
  <c r="F55" i="2"/>
  <c r="F56" i="2"/>
  <c r="F57" i="2"/>
  <c r="F58" i="2"/>
  <c r="F59" i="2"/>
  <c r="F60" i="2"/>
  <c r="F61" i="2"/>
  <c r="F62" i="2"/>
  <c r="F63" i="2"/>
  <c r="F64" i="2"/>
  <c r="F65" i="2"/>
  <c r="F53" i="2"/>
  <c r="R7" i="6"/>
  <c r="R8" i="6"/>
  <c r="R9" i="6"/>
  <c r="R10" i="6"/>
  <c r="R11" i="6"/>
  <c r="R12" i="6"/>
  <c r="R13" i="6"/>
  <c r="R14" i="6"/>
  <c r="R15" i="6"/>
  <c r="R16" i="6"/>
  <c r="R17" i="6"/>
  <c r="R18" i="6"/>
  <c r="R19" i="6"/>
  <c r="R20" i="6"/>
  <c r="R21" i="6"/>
  <c r="R22" i="6"/>
  <c r="R23" i="6"/>
  <c r="R24" i="6"/>
  <c r="R25" i="6"/>
  <c r="R26" i="6"/>
  <c r="R27" i="6"/>
  <c r="R28" i="6"/>
  <c r="R29" i="6"/>
  <c r="R30" i="6"/>
  <c r="R31" i="6"/>
  <c r="R32" i="6"/>
  <c r="R6" i="6"/>
  <c r="F66" i="2" l="1"/>
  <c r="L33" i="7"/>
  <c r="E23" i="7"/>
  <c r="E24" i="7"/>
  <c r="E25" i="7"/>
  <c r="E26" i="7"/>
  <c r="E27" i="7"/>
  <c r="E6" i="7"/>
  <c r="E7" i="7"/>
  <c r="E8" i="7"/>
  <c r="E9" i="7"/>
  <c r="E10" i="7"/>
  <c r="E11" i="7"/>
  <c r="E12" i="7"/>
  <c r="E13" i="7"/>
  <c r="E14" i="7"/>
  <c r="E15" i="7"/>
  <c r="E16" i="7"/>
  <c r="E17" i="7"/>
  <c r="E18" i="7"/>
  <c r="E19" i="7"/>
  <c r="E20" i="7"/>
  <c r="E21" i="7"/>
  <c r="E22" i="7"/>
  <c r="E5" i="7"/>
  <c r="K41" i="6"/>
  <c r="L41" i="6"/>
  <c r="X17" i="3"/>
  <c r="I26" i="2"/>
  <c r="B24" i="10" l="1"/>
  <c r="D24" i="10" s="1"/>
  <c r="B23" i="10"/>
  <c r="D23" i="10" s="1"/>
  <c r="B22" i="10"/>
  <c r="B21" i="10"/>
  <c r="H32" i="7"/>
  <c r="H30" i="3"/>
  <c r="G30" i="3"/>
  <c r="P30" i="3"/>
  <c r="O30" i="3"/>
  <c r="X30" i="3"/>
  <c r="W30" i="3"/>
  <c r="AF30" i="3"/>
  <c r="AE30" i="3"/>
  <c r="AF17" i="3"/>
  <c r="AE17" i="3"/>
  <c r="W17" i="3"/>
  <c r="P17" i="3"/>
  <c r="O17" i="3"/>
  <c r="H26" i="2"/>
  <c r="L34" i="8"/>
  <c r="L35" i="8"/>
  <c r="L36" i="8"/>
  <c r="E34" i="8"/>
  <c r="E35" i="8"/>
  <c r="E36" i="8"/>
  <c r="H23" i="7"/>
  <c r="H24" i="7"/>
  <c r="H25" i="7"/>
  <c r="H26" i="7"/>
  <c r="H27" i="7"/>
  <c r="D23" i="2"/>
  <c r="D24" i="2"/>
  <c r="H24" i="4"/>
  <c r="G43" i="8"/>
  <c r="F43" i="8"/>
  <c r="I66" i="2"/>
  <c r="H66" i="2"/>
  <c r="E24" i="6"/>
  <c r="C15" i="11"/>
  <c r="C14" i="11"/>
  <c r="C13" i="11"/>
  <c r="C12" i="11"/>
  <c r="C11" i="11"/>
  <c r="C10" i="11"/>
  <c r="C5" i="11"/>
  <c r="C9" i="11"/>
  <c r="C8" i="11"/>
  <c r="C7" i="11"/>
  <c r="C6" i="11"/>
  <c r="AI27" i="3"/>
  <c r="AJ27" i="3" s="1"/>
  <c r="AB27" i="3"/>
  <c r="AC27" i="3" s="1"/>
  <c r="T27" i="3"/>
  <c r="U27" i="3" s="1"/>
  <c r="L27" i="3"/>
  <c r="M27" i="3" s="1"/>
  <c r="O37" i="8" l="1"/>
  <c r="N37" i="8"/>
  <c r="G37" i="8"/>
  <c r="F37" i="8"/>
  <c r="H25" i="10"/>
  <c r="G25" i="10"/>
  <c r="I24" i="4"/>
  <c r="L20" i="9"/>
  <c r="K20" i="9"/>
  <c r="O43" i="8" l="1"/>
  <c r="N43" i="8"/>
  <c r="K33" i="7"/>
  <c r="H17" i="3"/>
  <c r="L28" i="3"/>
  <c r="M28" i="3" s="1"/>
  <c r="T28" i="3"/>
  <c r="U28" i="3" s="1"/>
  <c r="AB28" i="3"/>
  <c r="AC28" i="3" s="1"/>
  <c r="AI28" i="3"/>
  <c r="AJ28" i="3" s="1"/>
  <c r="E10" i="6" l="1"/>
  <c r="H10" i="7" l="1"/>
  <c r="L31" i="8"/>
  <c r="L32" i="8"/>
  <c r="L33" i="8"/>
  <c r="H21" i="7"/>
  <c r="H22" i="7"/>
  <c r="E22" i="6"/>
  <c r="E7" i="6"/>
  <c r="E8" i="6"/>
  <c r="H32" i="6"/>
  <c r="H35" i="6"/>
  <c r="E32" i="6"/>
  <c r="E35" i="6"/>
  <c r="H37" i="6"/>
  <c r="H38" i="6"/>
  <c r="E37" i="6"/>
  <c r="E38" i="6"/>
  <c r="L42" i="8"/>
  <c r="E42" i="8"/>
  <c r="L41" i="8"/>
  <c r="E41" i="8"/>
  <c r="L40" i="8"/>
  <c r="E40" i="8"/>
  <c r="E33" i="8"/>
  <c r="E32" i="8"/>
  <c r="E31" i="8"/>
  <c r="L30" i="8"/>
  <c r="E30" i="8"/>
  <c r="L29" i="8"/>
  <c r="L28" i="8"/>
  <c r="E28" i="8"/>
  <c r="L27" i="8"/>
  <c r="E27" i="8"/>
  <c r="L26" i="8"/>
  <c r="E26" i="8"/>
  <c r="L25" i="8"/>
  <c r="L24" i="8"/>
  <c r="E24" i="8"/>
  <c r="L23" i="8"/>
  <c r="E22" i="8"/>
  <c r="L21" i="8"/>
  <c r="E21" i="8"/>
  <c r="L20" i="8"/>
  <c r="E20" i="8"/>
  <c r="E19" i="8"/>
  <c r="L18" i="8"/>
  <c r="E18" i="8"/>
  <c r="L17" i="8"/>
  <c r="E17" i="8"/>
  <c r="E16" i="8"/>
  <c r="L15" i="8"/>
  <c r="L14" i="8"/>
  <c r="E14" i="8"/>
  <c r="L13" i="8"/>
  <c r="E13" i="8"/>
  <c r="L12" i="8"/>
  <c r="E12" i="8"/>
  <c r="L11" i="8"/>
  <c r="E11" i="8"/>
  <c r="L10" i="8"/>
  <c r="E10" i="8"/>
  <c r="L9" i="8"/>
  <c r="E9" i="8"/>
  <c r="L8" i="8"/>
  <c r="E8" i="8"/>
  <c r="L7" i="8"/>
  <c r="E7" i="8"/>
  <c r="L6" i="8"/>
  <c r="E6" i="8"/>
  <c r="H6" i="7"/>
  <c r="H7" i="7"/>
  <c r="H8" i="7"/>
  <c r="H9" i="7"/>
  <c r="H11" i="7"/>
  <c r="H12" i="7"/>
  <c r="H13" i="7"/>
  <c r="H14" i="7"/>
  <c r="H15" i="7"/>
  <c r="H16" i="7"/>
  <c r="H17" i="7"/>
  <c r="H18" i="7"/>
  <c r="H19" i="7"/>
  <c r="H20" i="7"/>
  <c r="H5" i="7"/>
  <c r="H40" i="6" l="1"/>
  <c r="H28" i="7"/>
  <c r="E43" i="8"/>
  <c r="L43" i="8"/>
  <c r="B2" i="8" s="1"/>
  <c r="L37" i="8"/>
  <c r="E37" i="8"/>
  <c r="B19" i="10"/>
  <c r="B17" i="10"/>
  <c r="B15" i="10"/>
  <c r="B14" i="10"/>
  <c r="B13" i="10"/>
  <c r="B12" i="10"/>
  <c r="B10" i="10"/>
  <c r="B9" i="10"/>
  <c r="B8" i="10"/>
  <c r="B7" i="10"/>
  <c r="B6" i="10"/>
  <c r="D22" i="2"/>
  <c r="D21" i="2"/>
  <c r="D19" i="2"/>
  <c r="D17" i="2"/>
  <c r="D15" i="2"/>
  <c r="D14" i="2"/>
  <c r="D13" i="2"/>
  <c r="D12" i="2"/>
  <c r="D10" i="2"/>
  <c r="D9" i="2"/>
  <c r="D8" i="2"/>
  <c r="D7" i="2"/>
  <c r="D6" i="2"/>
  <c r="D25" i="2" l="1"/>
  <c r="B5" i="11" s="1"/>
  <c r="B6" i="11"/>
  <c r="B12" i="11"/>
  <c r="D2" i="7"/>
  <c r="B11" i="11" s="1"/>
  <c r="L44" i="8"/>
  <c r="D9" i="4"/>
  <c r="D8" i="4"/>
  <c r="D18" i="4"/>
  <c r="D19" i="4"/>
  <c r="D20" i="4"/>
  <c r="D21" i="4"/>
  <c r="D22" i="4"/>
  <c r="D17" i="4"/>
  <c r="D12" i="4"/>
  <c r="D13" i="4"/>
  <c r="D14" i="4"/>
  <c r="D11" i="4"/>
  <c r="D22" i="10"/>
  <c r="D21" i="10"/>
  <c r="D19" i="10"/>
  <c r="D17" i="10"/>
  <c r="D15" i="10"/>
  <c r="D14" i="10"/>
  <c r="D13" i="10"/>
  <c r="D12" i="10"/>
  <c r="D10" i="10"/>
  <c r="D9" i="10"/>
  <c r="D8" i="10"/>
  <c r="D7" i="10"/>
  <c r="D6" i="10"/>
  <c r="H19" i="9"/>
  <c r="D19" i="9"/>
  <c r="H18" i="9"/>
  <c r="D18" i="9"/>
  <c r="H17" i="9"/>
  <c r="D17" i="9"/>
  <c r="H16" i="9"/>
  <c r="D16" i="9"/>
  <c r="D14" i="9"/>
  <c r="D13" i="9"/>
  <c r="D12" i="9"/>
  <c r="D11" i="9"/>
  <c r="D10" i="9"/>
  <c r="D9" i="9"/>
  <c r="D8" i="9"/>
  <c r="D7" i="9"/>
  <c r="D6" i="9"/>
  <c r="H5" i="9"/>
  <c r="D5" i="9"/>
  <c r="H39" i="6"/>
  <c r="E39" i="6"/>
  <c r="H31" i="6"/>
  <c r="E31" i="6"/>
  <c r="H30" i="6"/>
  <c r="E30" i="6"/>
  <c r="H29" i="6"/>
  <c r="E29" i="6"/>
  <c r="H28" i="6"/>
  <c r="E28" i="6"/>
  <c r="H27" i="6"/>
  <c r="E27" i="6"/>
  <c r="H26" i="6"/>
  <c r="E26" i="6"/>
  <c r="H25" i="6"/>
  <c r="E25" i="6"/>
  <c r="H23" i="6"/>
  <c r="E23" i="6"/>
  <c r="H22" i="6"/>
  <c r="H21" i="6"/>
  <c r="E21" i="6"/>
  <c r="H20" i="6"/>
  <c r="E20" i="6"/>
  <c r="E19" i="6"/>
  <c r="H18" i="6"/>
  <c r="E18" i="6"/>
  <c r="H17" i="6"/>
  <c r="E17" i="6"/>
  <c r="H16" i="6"/>
  <c r="E16" i="6"/>
  <c r="H15" i="6"/>
  <c r="E15" i="6"/>
  <c r="H14" i="6"/>
  <c r="E14" i="6"/>
  <c r="H13" i="6"/>
  <c r="E13" i="6"/>
  <c r="H12" i="6"/>
  <c r="E12" i="6"/>
  <c r="H11" i="6"/>
  <c r="E11" i="6"/>
  <c r="H9" i="6"/>
  <c r="E9" i="6"/>
  <c r="H8" i="6"/>
  <c r="H7" i="6"/>
  <c r="H6" i="6"/>
  <c r="E6" i="6"/>
  <c r="D25" i="10" l="1"/>
  <c r="B2" i="10" s="1"/>
  <c r="F2" i="2"/>
  <c r="B5" i="5" s="1"/>
  <c r="D20" i="9"/>
  <c r="E40" i="6"/>
  <c r="AI26" i="3"/>
  <c r="AJ26" i="3" s="1"/>
  <c r="AB26" i="3"/>
  <c r="AC26" i="3" s="1"/>
  <c r="T26" i="3"/>
  <c r="U26" i="3" s="1"/>
  <c r="L26" i="3"/>
  <c r="M26" i="3" s="1"/>
  <c r="AD30" i="3"/>
  <c r="V30" i="3"/>
  <c r="N30" i="3"/>
  <c r="F30" i="3"/>
  <c r="E30" i="3"/>
  <c r="AI29" i="3"/>
  <c r="AJ29" i="3" s="1"/>
  <c r="AB29" i="3"/>
  <c r="AC29" i="3" s="1"/>
  <c r="T29" i="3"/>
  <c r="U29" i="3" s="1"/>
  <c r="L29" i="3"/>
  <c r="M29" i="3" s="1"/>
  <c r="AI25" i="3"/>
  <c r="AJ25" i="3" s="1"/>
  <c r="AB25" i="3"/>
  <c r="AC25" i="3" s="1"/>
  <c r="T25" i="3"/>
  <c r="U25" i="3" s="1"/>
  <c r="L25" i="3"/>
  <c r="M25" i="3" s="1"/>
  <c r="AI24" i="3"/>
  <c r="AJ24" i="3" s="1"/>
  <c r="AB24" i="3"/>
  <c r="AC24" i="3" s="1"/>
  <c r="T24" i="3"/>
  <c r="U24" i="3" s="1"/>
  <c r="L24" i="3"/>
  <c r="M24" i="3" s="1"/>
  <c r="AD17" i="3"/>
  <c r="V17" i="3"/>
  <c r="N17" i="3"/>
  <c r="F17" i="3"/>
  <c r="E17" i="3"/>
  <c r="AI16" i="3"/>
  <c r="AJ16" i="3" s="1"/>
  <c r="AB16" i="3"/>
  <c r="AC16" i="3" s="1"/>
  <c r="T16" i="3"/>
  <c r="U16" i="3" s="1"/>
  <c r="AI15" i="3"/>
  <c r="AJ15" i="3" s="1"/>
  <c r="AB15" i="3"/>
  <c r="AC15" i="3" s="1"/>
  <c r="T15" i="3"/>
  <c r="U15" i="3" s="1"/>
  <c r="AI14" i="3"/>
  <c r="AJ14" i="3" s="1"/>
  <c r="AB14" i="3"/>
  <c r="AC14" i="3" s="1"/>
  <c r="T14" i="3"/>
  <c r="U14" i="3" s="1"/>
  <c r="M14" i="3"/>
  <c r="AI13" i="3"/>
  <c r="AJ13" i="3" s="1"/>
  <c r="AB13" i="3"/>
  <c r="AC13" i="3" s="1"/>
  <c r="T13" i="3"/>
  <c r="U13" i="3" s="1"/>
  <c r="M13" i="3"/>
  <c r="AI12" i="3"/>
  <c r="AJ12" i="3" s="1"/>
  <c r="AB12" i="3"/>
  <c r="AC12" i="3" s="1"/>
  <c r="T12" i="3"/>
  <c r="U12" i="3" s="1"/>
  <c r="AI11" i="3"/>
  <c r="AJ11" i="3" s="1"/>
  <c r="AB11" i="3"/>
  <c r="AC11" i="3" s="1"/>
  <c r="U11" i="3"/>
  <c r="L11" i="3"/>
  <c r="M11" i="3" s="1"/>
  <c r="B2" i="6" l="1"/>
  <c r="B14" i="11"/>
  <c r="L30" i="3"/>
  <c r="AB17" i="3"/>
  <c r="AB30" i="3"/>
  <c r="L17" i="3"/>
  <c r="AI17" i="3"/>
  <c r="T17" i="3"/>
  <c r="AI30" i="3"/>
  <c r="T30" i="3"/>
  <c r="Q6" i="3" l="1"/>
  <c r="B10" i="11"/>
  <c r="Q5" i="3"/>
  <c r="B9" i="11" s="1"/>
  <c r="Q4" i="3"/>
  <c r="B8" i="11" s="1"/>
  <c r="B7" i="11"/>
  <c r="B6" i="5"/>
  <c r="D6" i="4"/>
  <c r="D24" i="4" l="1"/>
  <c r="B2" i="4" l="1"/>
  <c r="B15" i="11" l="1"/>
  <c r="H6" i="9"/>
  <c r="H14" i="9"/>
  <c r="H13" i="9"/>
  <c r="H11" i="9"/>
  <c r="H10" i="9"/>
  <c r="H7" i="9"/>
  <c r="H9" i="9"/>
  <c r="H8" i="9"/>
  <c r="H12" i="9"/>
  <c r="H20" i="9" l="1"/>
  <c r="B2" i="9" s="1"/>
  <c r="B13" i="11"/>
  <c r="B17" i="11" s="1"/>
  <c r="B7" i="5"/>
  <c r="B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Timo Huurinainen</author>
  </authors>
  <commentList>
    <comment ref="I26" authorId="0" shapeId="0" xr:uid="{698ABCDE-ABF8-41B4-A160-9C22CD9B4D7B}">
      <text>
        <r>
          <rPr>
            <b/>
            <sz val="9"/>
            <color indexed="81"/>
            <rFont val="Tahoma"/>
            <family val="2"/>
          </rPr>
          <t>Timo Huurinainen:</t>
        </r>
        <r>
          <rPr>
            <sz val="9"/>
            <color indexed="81"/>
            <rFont val="Tahoma"/>
            <family val="2"/>
          </rPr>
          <t xml:space="preserve">
HUOM! Jos kaikkiiin kohtiin ei syötetä lukuarvoja, niin silloin täytyy laskukaavan jakaja muuttaa syötettyjen lukuarvojen  kappalemääräksi.</t>
        </r>
      </text>
    </comment>
    <comment ref="H66" authorId="0" shapeId="0" xr:uid="{DF2CDD70-0060-4576-9112-F29374BC8522}">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I66" authorId="0" shapeId="0" xr:uid="{480E318C-4C7D-4BB9-B4AC-5E6C6D6AE6AD}">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Asseri Laitinen</author>
    <author>Timo Huurinainen</author>
  </authors>
  <commentList>
    <comment ref="E10" authorId="0" shapeId="0" xr:uid="{1A6EB22C-4996-48A9-A92B-61699D63E858}">
      <text>
        <r>
          <rPr>
            <sz val="9"/>
            <color indexed="81"/>
            <rFont val="Tahoma"/>
            <family val="2"/>
          </rPr>
          <t>bruttoneliöt sisältävät käytävät, aulat ym. yleiset tilat</t>
        </r>
      </text>
    </comment>
    <comment ref="G17" authorId="1" shapeId="0" xr:uid="{DA404EB8-1B86-4F82-B6E3-6517BAE9808B}">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H17" authorId="1" shapeId="0" xr:uid="{3560C2E9-BB6A-46D0-92A8-10F61EF1693B}">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O17" authorId="1" shapeId="0" xr:uid="{5304686B-9A95-479F-9306-E36BA64D5D15}">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P17" authorId="1" shapeId="0" xr:uid="{FA15300D-C37C-40F8-B628-04B0E3ADD221}">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W17" authorId="1" shapeId="0" xr:uid="{939A4E36-6C58-40CF-B0D2-39202D6608CF}">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X17" authorId="1" shapeId="0" xr:uid="{9D41E4A5-CC69-42DB-8253-E631214C96F0}">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AE17" authorId="1" shapeId="0" xr:uid="{784BE14C-88F0-4F64-823E-834DECF3CD7D}">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AF17" authorId="1" shapeId="0" xr:uid="{9052C667-FB6D-4B87-B0BF-F4BCA8BE1B04}">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E23" authorId="0" shapeId="0" xr:uid="{C5AA5F64-A3B6-4A7A-96AD-A95645467A12}">
      <text>
        <r>
          <rPr>
            <sz val="9"/>
            <color indexed="81"/>
            <rFont val="Tahoma"/>
            <family val="2"/>
          </rPr>
          <t>bruttoneliöt sisältävät käytävät, aulat ym. yleiset tilat</t>
        </r>
      </text>
    </comment>
    <comment ref="G30" authorId="1" shapeId="0" xr:uid="{FC67E3BB-14C4-4FFF-B869-1021F273E7C5}">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H30" authorId="1" shapeId="0" xr:uid="{C84CE739-0321-4F6B-A0D1-506B8EC81BD4}">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O30" authorId="1" shapeId="0" xr:uid="{8AD9473C-9F57-4A86-B8EE-036DB228F5BA}">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P30" authorId="1" shapeId="0" xr:uid="{48D0923A-AE21-4EA5-936A-F671BB2ED839}">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W30" authorId="1" shapeId="0" xr:uid="{3BA8074A-6EF2-41EE-B60C-6B5178AF5E8A}">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X30" authorId="1" shapeId="0" xr:uid="{5432CD4F-55DA-4BD7-B438-A7ADD3EE29EE}">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AE30" authorId="1" shapeId="0" xr:uid="{280C9129-AE81-435D-9E74-3C862CE77763}">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AF30" authorId="1" shapeId="0" xr:uid="{F6C36796-1BAF-44BF-80FE-AEDA52DE4197}">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Timo Huurinainen</author>
  </authors>
  <commentList>
    <comment ref="C24" authorId="0" shapeId="0" xr:uid="{84D1AD91-DA52-4A49-BEFD-138BC5EECE34}">
      <text>
        <r>
          <rPr>
            <b/>
            <sz val="9"/>
            <color indexed="81"/>
            <rFont val="Tahoma"/>
            <family val="2"/>
          </rPr>
          <t>Timo Huurinainen:</t>
        </r>
        <r>
          <rPr>
            <sz val="9"/>
            <color indexed="81"/>
            <rFont val="Tahoma"/>
            <family val="2"/>
          </rPr>
          <t xml:space="preserve">
kgCO2e/Gt</t>
        </r>
      </text>
    </comment>
    <comment ref="K41" authorId="0" shapeId="0" xr:uid="{DBD269D2-BB39-4CA1-B4AB-91DC166A8A62}">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L41" authorId="0" shapeId="0" xr:uid="{5A8F30EE-FD79-494C-BFCF-2B863D3F5C2F}">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Timo Huurinainen</author>
  </authors>
  <commentList>
    <comment ref="K33" authorId="0" shapeId="0" xr:uid="{672B1DF1-E4C8-4DE2-BBB4-50528C4F6119}">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L33" authorId="0" shapeId="0" xr:uid="{E723DDF2-D15D-4EF9-9BCA-E3E59F7A7A3A}">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Timo Huurinainen</author>
  </authors>
  <commentList>
    <comment ref="F37" authorId="0" shapeId="0" xr:uid="{1F521436-E0A2-43EC-9E4B-14A317783541}">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G37" authorId="0" shapeId="0" xr:uid="{7C72CF2A-8FF7-4698-9E28-C25B4165A0DB}">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N37" authorId="0" shapeId="0" xr:uid="{E8395B27-20BF-40C9-BB22-A23561F97A84}">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O37" authorId="0" shapeId="0" xr:uid="{9CC11435-7BD2-4F62-BE34-00498E6D53DA}">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F43" authorId="0" shapeId="0" xr:uid="{248E0E34-4AD1-4900-B9E2-FAEBF16F3E76}">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G43" authorId="0" shapeId="0" xr:uid="{FA10DB69-1E5D-400B-AC95-A04FD6122524}">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N43" authorId="0" shapeId="0" xr:uid="{A09C99D6-39DC-4B87-9313-07398AC3933B}">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O43" authorId="0" shapeId="0" xr:uid="{B36E3978-6133-42CC-9298-E149C99ECF49}">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Timo Huurinainen</author>
  </authors>
  <commentList>
    <comment ref="A6" authorId="0" shapeId="0" xr:uid="{6A3946CC-859A-4836-AC91-73B59E14FF63}">
      <text>
        <r>
          <rPr>
            <b/>
            <sz val="9"/>
            <color indexed="81"/>
            <rFont val="Tahoma"/>
            <family val="2"/>
          </rPr>
          <t>Timo Huurinainen:</t>
        </r>
        <r>
          <rPr>
            <sz val="9"/>
            <color indexed="81"/>
            <rFont val="Tahoma"/>
            <family val="2"/>
          </rPr>
          <t xml:space="preserve">
Tässä huomioidaan auton kilometrikulut, koska tämä selkeästi merkityksellisyydeltään yleisin. Jos organisaatio haluaa tehdä tarkemman laskennan, niin se voi tehdä itse. </t>
        </r>
      </text>
    </comment>
    <comment ref="C6" authorId="0" shapeId="0" xr:uid="{8584F8A9-55CE-4D60-8882-F643106FD9FA}">
      <text>
        <r>
          <rPr>
            <b/>
            <sz val="9"/>
            <color indexed="81"/>
            <rFont val="Tahoma"/>
            <family val="2"/>
          </rPr>
          <t>Timo Huurinainen:</t>
        </r>
        <r>
          <rPr>
            <sz val="9"/>
            <color indexed="81"/>
            <rFont val="Tahoma"/>
            <family val="2"/>
          </rPr>
          <t xml:space="preserve">
Päästöarvoa 0,184kg CO2e/km käytään kun polttoaine ei ole tiedossa.
Bensiiniajoneuvon päästökerroin on 0,159kg CO2e/km (VTT Lipasto 2019)
Dieselajoneuvon päästökerroin on 0,139 CO2e/km (VTT Lipasto 2019)
Edellämainitut arvot ovat suomalaisiakeskiarvoja kyseisenä vuotena.</t>
        </r>
      </text>
    </comment>
    <comment ref="C8" authorId="0" shapeId="0" xr:uid="{8160275E-C6E9-4F2C-8055-DBBEF437D3CA}">
      <text>
        <r>
          <rPr>
            <b/>
            <sz val="9"/>
            <color indexed="81"/>
            <rFont val="Tahoma"/>
            <family val="2"/>
          </rPr>
          <t>Timo Huurinainen:</t>
        </r>
        <r>
          <rPr>
            <sz val="9"/>
            <color indexed="81"/>
            <rFont val="Tahoma"/>
            <family val="2"/>
          </rPr>
          <t xml:space="preserve">
Päästökerroin 0,068kg CO2e/hkm on bussiliikenne kaupungissa.
Päästökerroin 0,054kg CO2e/hkm on bussiliikenne pitkillä matkoilla.</t>
        </r>
      </text>
    </comment>
    <comment ref="C10" authorId="0" shapeId="0" xr:uid="{0FAE090F-BEAF-4BD3-BA91-69B729780309}">
      <text>
        <r>
          <rPr>
            <b/>
            <sz val="9"/>
            <color indexed="81"/>
            <rFont val="Tahoma"/>
            <family val="2"/>
          </rPr>
          <t>Timo Huurinainen:</t>
        </r>
        <r>
          <rPr>
            <sz val="9"/>
            <color indexed="81"/>
            <rFont val="Tahoma"/>
            <family val="2"/>
          </rPr>
          <t xml:space="preserve">
Päästökerroin 0,068kg CO2e/hkm on bussiliikenne kaupungissa.
Päästökerroin 0,054kg CO2e/hkm on bussiliikenne pitkillä matkoilla.</t>
        </r>
      </text>
    </comment>
    <comment ref="L20" authorId="0" shapeId="0" xr:uid="{47075C6F-8A9B-45A8-92EF-E06D39A42C1D}">
      <text>
        <r>
          <rPr>
            <b/>
            <sz val="9"/>
            <color indexed="81"/>
            <rFont val="Tahoma"/>
            <family val="2"/>
          </rPr>
          <t>Timo Huurinainen:</t>
        </r>
        <r>
          <rPr>
            <sz val="9"/>
            <color indexed="81"/>
            <rFont val="Tahoma"/>
            <family val="2"/>
          </rPr>
          <t xml:space="preserve">
HUOM! Jos kaikkiiin kohtiin ei syötetä lukuarvoja, niin silloin täytyy laskukaavan jakaja muuttaa syötettyjen lukuarvojen  kappalemääräksi.</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Timo Huurinainen</author>
  </authors>
  <commentList>
    <comment ref="B6" authorId="0" shapeId="0" xr:uid="{D9C8DFC1-E3DB-4B2B-BFE2-6B04B15CAFCA}">
      <text>
        <r>
          <rPr>
            <b/>
            <sz val="9"/>
            <color indexed="81"/>
            <rFont val="Tahoma"/>
            <family val="2"/>
          </rPr>
          <t>Timo Huurinainen:</t>
        </r>
        <r>
          <rPr>
            <sz val="9"/>
            <color indexed="81"/>
            <rFont val="Tahoma"/>
            <family val="2"/>
          </rPr>
          <t xml:space="preserve">
Syötä tähän ruutuun organisaation lämmön ja jäähdytyksen kokonaispäästöarvo (tCO₂e).
Energian tuotannon ja jakelun hiilidioksidipäästö lasketaan organisaation lämmön ja jäähdytyksen kokonaispäästöstä.</t>
        </r>
      </text>
    </comment>
    <comment ref="D6" authorId="0" shapeId="0" xr:uid="{F0B0E2C1-F2A4-4B01-9374-AC8DB35B6830}">
      <text>
        <r>
          <rPr>
            <b/>
            <sz val="9"/>
            <color indexed="81"/>
            <rFont val="Tahoma"/>
            <family val="2"/>
          </rPr>
          <t>Timo Huurinainen:</t>
        </r>
        <r>
          <rPr>
            <sz val="9"/>
            <color indexed="81"/>
            <rFont val="Tahoma"/>
            <family val="2"/>
          </rPr>
          <t xml:space="preserve">
Lasketaan organisaation lämmön tuotannon kokonaispäästöstä.</t>
        </r>
      </text>
    </comment>
    <comment ref="B11" authorId="0" shapeId="0" xr:uid="{A2D70EBD-03ED-4308-B082-DE965B7D6062}">
      <text>
        <r>
          <rPr>
            <b/>
            <sz val="9"/>
            <color indexed="81"/>
            <rFont val="Tahoma"/>
            <family val="2"/>
          </rPr>
          <t>Timo Huurinainen:</t>
        </r>
        <r>
          <rPr>
            <sz val="9"/>
            <color indexed="81"/>
            <rFont val="Tahoma"/>
            <family val="2"/>
          </rPr>
          <t xml:space="preserve">
Syötä tähän ruutuun organisaation kulutetun sähkön määrä.
</t>
        </r>
      </text>
    </comment>
    <comment ref="A12" authorId="0" shapeId="0" xr:uid="{A801AF6D-C66F-493A-BD55-0629B71686E9}">
      <text>
        <r>
          <rPr>
            <b/>
            <sz val="9"/>
            <color indexed="81"/>
            <rFont val="Tahoma"/>
            <family val="2"/>
          </rPr>
          <t>Timo Huurinainen:</t>
        </r>
        <r>
          <rPr>
            <sz val="9"/>
            <color indexed="81"/>
            <rFont val="Tahoma"/>
            <family val="2"/>
          </rPr>
          <t xml:space="preserve">
Aurinkoenergian tuotannon ja jakelun CO2-päästöt riipuvat aurinkokennotyypistä ja hyötysuhteesta</t>
        </r>
      </text>
    </comment>
    <comment ref="I24" authorId="0" shapeId="0" xr:uid="{B465981C-0970-4816-98B1-3258CD1CECD3}">
      <text>
        <r>
          <rPr>
            <b/>
            <sz val="9"/>
            <color indexed="81"/>
            <rFont val="Tahoma"/>
            <family val="2"/>
          </rPr>
          <t>Timo Huurinainen:</t>
        </r>
        <r>
          <rPr>
            <sz val="9"/>
            <color indexed="81"/>
            <rFont val="Tahoma"/>
            <family val="2"/>
          </rPr>
          <t xml:space="preserve">
HUOM! Jos kaikkiiin kohtiin ei syötetä lukuarvoja, niin silloin täytyy laskukaavan jakaja muuttaa syötettyjen lukuarvojen  kappalemääräksi.</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Timo Huurinainen</author>
  </authors>
  <commentList>
    <comment ref="H25" authorId="0" shapeId="0" xr:uid="{9262594D-94D0-4DBA-B9C6-C860BA4AC7B3}">
      <text>
        <r>
          <rPr>
            <b/>
            <sz val="9"/>
            <color indexed="81"/>
            <rFont val="Tahoma"/>
            <family val="2"/>
          </rPr>
          <t>Timo Huurinainen:</t>
        </r>
        <r>
          <rPr>
            <sz val="9"/>
            <color indexed="81"/>
            <rFont val="Tahoma"/>
            <family val="2"/>
          </rPr>
          <t xml:space="preserve">
HUOM! Jos kaikkiiin kohtiin ei syötetä lukuarvoja, niin silloin täytyy laskukaavan jakaja muuttaa syötettyjen lukuarvojen  kappalemääräksi.</t>
        </r>
      </text>
    </comment>
  </commentList>
</comments>
</file>

<file path=xl/sharedStrings.xml><?xml version="1.0" encoding="utf-8"?>
<sst xmlns="http://schemas.openxmlformats.org/spreadsheetml/2006/main" count="953" uniqueCount="555">
  <si>
    <t xml:space="preserve">Koulutuksen järjestäjä: </t>
  </si>
  <si>
    <t>Versio 1.7.2</t>
  </si>
  <si>
    <t>Laskuri pohjautuu soveltuvin osin GHG protokollaan</t>
  </si>
  <si>
    <t>Työkalun välilehdet</t>
  </si>
  <si>
    <t>Lisätietoja sivulta https://ghgprotocol.org/</t>
  </si>
  <si>
    <t xml:space="preserve">   * Johdanto</t>
  </si>
  <si>
    <t xml:space="preserve">   * Luotettavuuden arviointi</t>
  </si>
  <si>
    <t>HUOM!</t>
  </si>
  <si>
    <t xml:space="preserve">   * S1 Suorat päästöt, polttoaineet</t>
  </si>
  <si>
    <t>Lataa Excel omalle koneelle ja nimeä se oman koulutuksen järjestäjän nimella nimellä</t>
  </si>
  <si>
    <t xml:space="preserve">   * S2 Ostetun energian päästöt</t>
  </si>
  <si>
    <t>KJ:n lyhenne_laskentavuosi_laskentapäivämäärä tai versionumero_hiilijalanjälken laskentatyökalu</t>
  </si>
  <si>
    <t xml:space="preserve">   * S3 Hankinnat</t>
  </si>
  <si>
    <t xml:space="preserve">   * S3 Jätteet</t>
  </si>
  <si>
    <t xml:space="preserve">   * S3 Opiskelijaruokailut</t>
  </si>
  <si>
    <t xml:space="preserve">Työkalun ovat kehittäneet Timo Huurinainen (Luovi), Kati Lundgren (SAKKY), </t>
  </si>
  <si>
    <t xml:space="preserve">   * S3 Työnantajan matkat</t>
  </si>
  <si>
    <t>Mikko Yli-Kauppila (SASKY), Tapio Pelto (Sykli) ja Tiina Nurmi (LHKK). Työkalun jatkokehityksestä</t>
  </si>
  <si>
    <t xml:space="preserve">   * S3 Polttoaineiden tuotanto ja jakelu</t>
  </si>
  <si>
    <t xml:space="preserve">vastaa Suomen ympäristöopisto Sykli. Palautetta ja kehitysehdotuksia voi lähettää </t>
  </si>
  <si>
    <t xml:space="preserve">   * S3 Energian tuotanto ja jakelu</t>
  </si>
  <si>
    <t xml:space="preserve">joonas.raaska@sykli.fi </t>
  </si>
  <si>
    <t xml:space="preserve">   * Lähteet</t>
  </si>
  <si>
    <t xml:space="preserve">   * Yhteenveto</t>
  </si>
  <si>
    <t xml:space="preserve">   * Tarkempi yhteenveto</t>
  </si>
  <si>
    <t>Päivitykset:</t>
  </si>
  <si>
    <t>9.5.2023 Lisätty välilehdelle S3 Jätteet rivi, jossa voi ilmoittaa jäteyhtiön ilmoittaman kokonaispäästön. (ver 1.1)</t>
  </si>
  <si>
    <t>12.5.2023 Korjattu välilehdelle S1 Suorat päästöt, polttoaineet soluun D25 virheellinen laskukaava. (Ver 1.2)</t>
  </si>
  <si>
    <t>23.5.2023 Korjattu välilehden Scope 2 yläreunan laskukaavojen virheet sekä avattu taulukon suojauksia siten, että rivejä voi helpommin lisätä sekä muokata tarvittaessa laskukaavoja lukuunottamatta taulukkojen ensimmäisiä rivejä. Eri välilehtien suojauksia avattu, jotta rivejä voi lisätä. (ver 1.3)</t>
  </si>
  <si>
    <t>26.5.2023 Korjattu välilehdelle S3 Jätteet-kohdan Jätepalveluiden ostomäärä euroina virheellinen laskukaava. (Ver 1.4)</t>
  </si>
  <si>
    <t>30.5.2023 Korjattu välilehtien Yhteenveto ja Tarkempi koonti laskukaavoissa havaitut pari virhettä (ver 1.5)</t>
  </si>
  <si>
    <t>6.6.2023 Korjattu välilehdelle S3 Polttoaineiden tuotanto ja jakelu-kohdan Kylmäaineiden virheellinen laskukaava. (Ver 1.6)</t>
  </si>
  <si>
    <t>26.10.2023 Lisätty S1 Suorat päästöt, polttoaineet muistiinpanokohtaan polttoaineiden jakeluvelvoiteosuudet vuodelta 2022. Lähdeaineistona Tilastokeskus. Merkitty lähdeaineiston tietoihin VVT Lipaston ylläpito on päättynyt 2019. Lisätty S3 Jätteet kohtaan sarakkeen soluihin E5-E27 laskentakaavat (aiemmin on pystynyt itse lisäämään laskentakaavat). Lisätty Kohtaan Tarkempi yhteenveto piirakkakaavio. (ver 1.7)</t>
  </si>
  <si>
    <t>19.3.2024 SYKLI aloittanut VASKI-laskurin 2023 päivitykset. Versio 1.7.1</t>
  </si>
  <si>
    <t>19.3.2024 Vuoden 2023 S1 Polttoaineiden päästökertoimet päivitetty.</t>
  </si>
  <si>
    <t>21.3.2024 Europohjaiset kertoimet päivitetty niihin kohtiin, missä se oli tehty vuoden 2022 laskurissa</t>
  </si>
  <si>
    <t>11.11.2024 S1 Suorat päästöt, polttoaineet välilehdellä muokattu solujen F52-F65 kaavoja. Aikaisemmin laskentakaava antanut tuloksen 1000-kertaisena. (versio 1.7.2)</t>
  </si>
  <si>
    <t>VASKI TP 7 Hiilijalanjäljen laskemisen työkalu. Luetettavuuden arviointi.</t>
  </si>
  <si>
    <t>Organisaation oma arvio, polttoaineet</t>
  </si>
  <si>
    <t>Scope 1 Yhteensä</t>
  </si>
  <si>
    <t>Organisaation oma arvio, kylmäaineet</t>
  </si>
  <si>
    <t>Suosittelemme käyttämään laskennassa ostettua polttoainemäärää</t>
  </si>
  <si>
    <t>Koulutuksen järjestäjän omissa (tai leasing) ajoneuvoissa käytetyt polttoaineet ja kylmälaitteisiin lisätyt kylmäaineet</t>
  </si>
  <si>
    <t>Luotettavuuden arviointi</t>
  </si>
  <si>
    <t>Polttoaine</t>
  </si>
  <si>
    <t>Ostetut polttoaineet / l</t>
  </si>
  <si>
    <t>Päästökerroin CO₂/l  *)</t>
  </si>
  <si>
    <r>
      <t>tCO</t>
    </r>
    <r>
      <rPr>
        <b/>
        <vertAlign val="subscript"/>
        <sz val="12"/>
        <color indexed="8"/>
        <rFont val="Calibri"/>
        <family val="2"/>
        <scheme val="minor"/>
      </rPr>
      <t>2</t>
    </r>
  </si>
  <si>
    <t>Päästökertoimen lähde:</t>
  </si>
  <si>
    <t>Muistiinpanot (esim. mistä tieto on saatu)</t>
  </si>
  <si>
    <t>Päästökerroin</t>
  </si>
  <si>
    <t>Tiedon kerääminen</t>
  </si>
  <si>
    <t>Diesel (l)</t>
  </si>
  <si>
    <t>S1-001</t>
  </si>
  <si>
    <t>Oletettu jakeluvelvoiteosuus (bio-osuus) 16,0%</t>
  </si>
  <si>
    <t>1= Tuottajakohtainen menetelmä</t>
  </si>
  <si>
    <t>Uusituva diesel esim. HVO-diesel (l)  BIO</t>
  </si>
  <si>
    <t>2= Hybridimenetelmä</t>
  </si>
  <si>
    <t>Kevyt polttoöljy (l)</t>
  </si>
  <si>
    <t>3= Keskiarvomentelmä</t>
  </si>
  <si>
    <t>Bensiini (l)</t>
  </si>
  <si>
    <t>Oletettu jakeluvelvoiteosuus (bio-osuus) 9,0%</t>
  </si>
  <si>
    <t>4= Kulutusperustainen menetelmä</t>
  </si>
  <si>
    <t>Etanoli BIO</t>
  </si>
  <si>
    <t>Ostetut polttoaineet / kg</t>
  </si>
  <si>
    <t>Päästökerroin CO₂/kg  *)</t>
  </si>
  <si>
    <t>Maakaasu nesteytetty (LNG) (kg)</t>
  </si>
  <si>
    <t>Biokaasu (kg) BIO</t>
  </si>
  <si>
    <t>Nestekaasu (propaani) (kg)</t>
  </si>
  <si>
    <t>Nestekaasu (LNG, propaanin ja butaanin seos) (kg)</t>
  </si>
  <si>
    <t xml:space="preserve">S1-002 </t>
  </si>
  <si>
    <t>Ostetut polttoaineet / m³</t>
  </si>
  <si>
    <t xml:space="preserve">Päästökerroin CO₂ekv/m³ </t>
  </si>
  <si>
    <r>
      <t>tCO</t>
    </r>
    <r>
      <rPr>
        <b/>
        <vertAlign val="subscript"/>
        <sz val="12"/>
        <color indexed="8"/>
        <rFont val="Calibri"/>
        <family val="2"/>
        <scheme val="minor"/>
      </rPr>
      <t>2</t>
    </r>
    <r>
      <rPr>
        <b/>
        <sz val="12"/>
        <color indexed="8"/>
        <rFont val="Calibri"/>
        <family val="2"/>
        <scheme val="minor"/>
      </rPr>
      <t>e</t>
    </r>
  </si>
  <si>
    <t>Puupohjainen polttoaine esim. hake (i-m³) BIO</t>
  </si>
  <si>
    <t>Muu polttoaine</t>
  </si>
  <si>
    <t>Päästökerroin CO₂ekv/l</t>
  </si>
  <si>
    <t>Adblue-lisäaine</t>
  </si>
  <si>
    <t>S1-003</t>
  </si>
  <si>
    <t>Kylmäaineet</t>
  </si>
  <si>
    <t>Ostetut kylmäaineet / kg</t>
  </si>
  <si>
    <r>
      <t>GWP-arvo kgCO</t>
    </r>
    <r>
      <rPr>
        <b/>
        <sz val="12"/>
        <color theme="1"/>
        <rFont val="Calibri"/>
        <family val="2"/>
      </rPr>
      <t>₂ekv</t>
    </r>
  </si>
  <si>
    <t>Jääkaapit ja pakastimet, ilmalämpö-pumput, ajoneuvojen ilmastointilaitteet</t>
  </si>
  <si>
    <t>Lisätyt kylmäaineet R-134a</t>
  </si>
  <si>
    <t xml:space="preserve">S1-004 </t>
  </si>
  <si>
    <t>Lisätyt kylmäaineet R404A</t>
  </si>
  <si>
    <t xml:space="preserve">S1-005 </t>
  </si>
  <si>
    <t>Ostettujen polttoaineiden päästöt yhteensä:</t>
  </si>
  <si>
    <t>t/CO2</t>
  </si>
  <si>
    <t>HUOM! Lue kommentti!</t>
  </si>
  <si>
    <t>Jos ostettua polttoainemäärää ei saada laskettua, niin silloin voi käyttää allaolevaa kilometriperusteista lasketataulukkoa</t>
  </si>
  <si>
    <t>Suosittelemme käyttämään laskennassa ensisijaisesti ostettua polttoainemäärää</t>
  </si>
  <si>
    <t>Jokaiselle ajoneuvolle oma rivi. Lisää rivejä tarpeen mukaan.</t>
  </si>
  <si>
    <t>Koulutuksen järjestäjän omat /leasing-ajoneuvot (ml.  työkoneet yms)</t>
  </si>
  <si>
    <t>Nimi</t>
  </si>
  <si>
    <t>Rekisteritunnus tms.</t>
  </si>
  <si>
    <t>Yksikkö tai kampus</t>
  </si>
  <si>
    <t>Ajoneuvolla ajetut kilometrit (2021)</t>
  </si>
  <si>
    <t>Päästöt</t>
  </si>
  <si>
    <t>kilometrit</t>
  </si>
  <si>
    <t>gCO2e/km</t>
  </si>
  <si>
    <t>tCO2e</t>
  </si>
  <si>
    <t>Ajoneuvo 2</t>
  </si>
  <si>
    <t>Ajoneuvo 3</t>
  </si>
  <si>
    <t>Ajoneuvo 4</t>
  </si>
  <si>
    <t>Ajoneuvo 5</t>
  </si>
  <si>
    <t>Ajoneuvo 6</t>
  </si>
  <si>
    <t>Ajoneuvo 7</t>
  </si>
  <si>
    <t>Ajoneuvo 8</t>
  </si>
  <si>
    <t>Ajoneuvo 9</t>
  </si>
  <si>
    <t>Ajoneuvo 10</t>
  </si>
  <si>
    <t>Ajoneuvo 11</t>
  </si>
  <si>
    <t>Ajoneuvo 12</t>
  </si>
  <si>
    <t>Ajoneuvo 13</t>
  </si>
  <si>
    <t>Ajoneuvo 14</t>
  </si>
  <si>
    <t>Yhteensä</t>
  </si>
  <si>
    <t>t/CO2e</t>
  </si>
  <si>
    <t>Lähteet:</t>
  </si>
  <si>
    <t>S1-002 SFS-EN 16258, 2014</t>
  </si>
  <si>
    <t>S1-003 Euroopan parlamentin ja neuvoston direktiivissä 2003/87/EY tarkoitetusta 
kasvihuonekaasupäästöjen tarkkailusta ja raportoinnista sekä komission asetuksen 
(EU) N:o 601/2012 muuttamisesta 2018 (s.20)</t>
  </si>
  <si>
    <t>S1-004 Tulli, rajoituskäsikirja fluoratut kasvihuonekaasut 23.11.2021</t>
  </si>
  <si>
    <t>S1-005 Appi-sovellus: GWP-ODP calculator</t>
  </si>
  <si>
    <t>S1-006 VTT Lipasto bensiiniajoneuvon päästökerroin *)</t>
  </si>
  <si>
    <t>LIPASTO - Yksikköpäästöt (vtt.fi), avaa yläreunassa oleva -zip-tiedosto</t>
  </si>
  <si>
    <t>S1-007 VTT Lipasto etanoliajoneuvon päästökerroin *)</t>
  </si>
  <si>
    <t>S1-008 VTT Lipasto dieselajoneuvon päästökerroin *) (flexifuel)</t>
  </si>
  <si>
    <t>S1-009 VTT Lipasto kaasukayttöisen ajoneuvon päästökerroin *)</t>
  </si>
  <si>
    <t>S1-010 VTT Lipasto työkoneiden päästökertoimia *)</t>
  </si>
  <si>
    <t>*) VTT Lipaston ylläpito on päättynyt 2019</t>
  </si>
  <si>
    <t>Luotettavuuden arviointi, organisaation  oma arviointi</t>
  </si>
  <si>
    <t>Scope 2 Ostetun energian päästöt yhteensä</t>
  </si>
  <si>
    <t>Scope 2 Ostetun lämmön päästöt yhteensä</t>
  </si>
  <si>
    <t>Jokaiselle kiinteistölle/kiinteistöryhmälle oma rivi. Lisää rivejä tarpeen mukaan.</t>
  </si>
  <si>
    <t>Scope 2 Ostetun sähkön päästöt yhteensä</t>
  </si>
  <si>
    <t>Koulutuksen järjestäjän erilliset kiinteistöt tai kiinteistöryhmät</t>
  </si>
  <si>
    <t>Scope 2 Ostetun jäähdytyksen päästöt yhteensä</t>
  </si>
  <si>
    <t>Scope 3 Ostetun veden (+jätevesi) päästöt yhteensä</t>
  </si>
  <si>
    <t>Kiinteistö</t>
  </si>
  <si>
    <t>Lämmitys</t>
  </si>
  <si>
    <t>Toimittajalta voi kysyä päästökertoimen</t>
  </si>
  <si>
    <t>Sähkönkulutus</t>
  </si>
  <si>
    <t>Jäähdytys</t>
  </si>
  <si>
    <r>
      <t xml:space="preserve">Vesi </t>
    </r>
    <r>
      <rPr>
        <b/>
        <sz val="12"/>
        <color theme="1"/>
        <rFont val="Calibri"/>
        <family val="2"/>
        <scheme val="minor"/>
      </rPr>
      <t>(tiedot ilmoitetaan tässä, mutta päästöt lasketaan Scope 3:een)</t>
    </r>
  </si>
  <si>
    <t>Pinta-ala</t>
  </si>
  <si>
    <t>Kulutus</t>
  </si>
  <si>
    <t>Neliöpäästö</t>
  </si>
  <si>
    <t>Tunnus</t>
  </si>
  <si>
    <t>Vuokrakiinteistö</t>
  </si>
  <si>
    <t>Kampus / yksikkö</t>
  </si>
  <si>
    <r>
      <t>brm</t>
    </r>
    <r>
      <rPr>
        <vertAlign val="superscript"/>
        <sz val="12"/>
        <color rgb="FF000000"/>
        <rFont val="Calibri"/>
        <family val="2"/>
        <scheme val="minor"/>
      </rPr>
      <t xml:space="preserve">2 </t>
    </r>
    <r>
      <rPr>
        <sz val="12"/>
        <color rgb="FF000000"/>
        <rFont val="Calibri"/>
        <family val="2"/>
        <scheme val="minor"/>
      </rPr>
      <t>(brutto-neliöt)</t>
    </r>
  </si>
  <si>
    <t>MWh</t>
  </si>
  <si>
    <t>Lämmitysmuoto</t>
  </si>
  <si>
    <t>Lämmöntoimittaja</t>
  </si>
  <si>
    <r>
      <t>kgCO</t>
    </r>
    <r>
      <rPr>
        <vertAlign val="subscript"/>
        <sz val="12"/>
        <color rgb="FF000000"/>
        <rFont val="Calibri"/>
        <family val="2"/>
        <scheme val="minor"/>
      </rPr>
      <t>2</t>
    </r>
    <r>
      <rPr>
        <sz val="12"/>
        <color rgb="FF000000"/>
        <rFont val="Calibri"/>
        <family val="2"/>
        <scheme val="minor"/>
      </rPr>
      <t>e/MWh (1)</t>
    </r>
  </si>
  <si>
    <r>
      <t>tCO</t>
    </r>
    <r>
      <rPr>
        <vertAlign val="subscript"/>
        <sz val="12"/>
        <color rgb="FF000000"/>
        <rFont val="Calibri"/>
        <family val="2"/>
        <scheme val="minor"/>
      </rPr>
      <t>2</t>
    </r>
    <r>
      <rPr>
        <sz val="12"/>
        <color rgb="FF000000"/>
        <rFont val="Calibri"/>
        <family val="2"/>
        <scheme val="minor"/>
      </rPr>
      <t>e</t>
    </r>
  </si>
  <si>
    <r>
      <t>kgCO</t>
    </r>
    <r>
      <rPr>
        <vertAlign val="subscript"/>
        <sz val="12"/>
        <color rgb="FF000000"/>
        <rFont val="Calibri"/>
        <family val="2"/>
        <scheme val="minor"/>
      </rPr>
      <t>2</t>
    </r>
    <r>
      <rPr>
        <sz val="12"/>
        <color rgb="FF000000"/>
        <rFont val="Calibri"/>
        <family val="2"/>
        <scheme val="minor"/>
      </rPr>
      <t>e/m</t>
    </r>
    <r>
      <rPr>
        <vertAlign val="superscript"/>
        <sz val="12"/>
        <color rgb="FF000000"/>
        <rFont val="Calibri"/>
        <family val="2"/>
        <scheme val="minor"/>
      </rPr>
      <t>2</t>
    </r>
    <r>
      <rPr>
        <sz val="12"/>
        <color rgb="FF000000"/>
        <rFont val="Calibri"/>
        <family val="2"/>
        <scheme val="minor"/>
      </rPr>
      <t xml:space="preserve"> (2)</t>
    </r>
  </si>
  <si>
    <t>Sähkönkäyttömuoto</t>
  </si>
  <si>
    <t>Sähköntoimittaja</t>
  </si>
  <si>
    <t>Jäähdytysmuoto</t>
  </si>
  <si>
    <t>Toimittaja</t>
  </si>
  <si>
    <r>
      <t>m</t>
    </r>
    <r>
      <rPr>
        <vertAlign val="superscript"/>
        <sz val="12"/>
        <color rgb="FF000000"/>
        <rFont val="Calibri"/>
        <family val="2"/>
        <scheme val="minor"/>
      </rPr>
      <t>3</t>
    </r>
  </si>
  <si>
    <r>
      <t>kgCO</t>
    </r>
    <r>
      <rPr>
        <vertAlign val="subscript"/>
        <sz val="12"/>
        <rFont val="Calibri"/>
        <family val="2"/>
        <scheme val="minor"/>
      </rPr>
      <t>2</t>
    </r>
    <r>
      <rPr>
        <sz val="12"/>
        <rFont val="Calibri"/>
        <family val="2"/>
        <scheme val="minor"/>
      </rPr>
      <t>e/m</t>
    </r>
    <r>
      <rPr>
        <vertAlign val="superscript"/>
        <sz val="12"/>
        <rFont val="Calibri"/>
        <family val="2"/>
        <scheme val="minor"/>
      </rPr>
      <t xml:space="preserve">3 </t>
    </r>
    <r>
      <rPr>
        <sz val="12"/>
        <rFont val="Calibri"/>
        <family val="2"/>
        <scheme val="minor"/>
      </rPr>
      <t>(3)</t>
    </r>
  </si>
  <si>
    <t>kiinteistö tai kiinteistöryhmä 1</t>
  </si>
  <si>
    <t>kiinteistö tai kiinteistöryhmä 2</t>
  </si>
  <si>
    <t>kiinteistö tai kiinteistöryhmä 3</t>
  </si>
  <si>
    <t>kiinteistö tai kiinteistöryhmä 4</t>
  </si>
  <si>
    <t>kiinteistö tai kiinteistöryhmä 5</t>
  </si>
  <si>
    <t>kiinteistö tai kiinteistöryhmä 6</t>
  </si>
  <si>
    <t>S2-001 Paikallisvoima | Kaukolämmön päästölaskuri (klpaastolaskuri.fi)</t>
  </si>
  <si>
    <t>Lämmitysenergia tuotettu itse</t>
  </si>
  <si>
    <r>
      <t>brm</t>
    </r>
    <r>
      <rPr>
        <vertAlign val="superscript"/>
        <sz val="12"/>
        <color rgb="FF000000"/>
        <rFont val="Calibri"/>
        <family val="2"/>
        <scheme val="minor"/>
      </rPr>
      <t xml:space="preserve">2 </t>
    </r>
    <r>
      <rPr>
        <sz val="12"/>
        <color rgb="FF000000"/>
        <rFont val="Calibri"/>
        <family val="2"/>
        <scheme val="minor"/>
      </rPr>
      <t>(bruttoneliöt)</t>
    </r>
  </si>
  <si>
    <t>S2-002 Veden päästökerroin (puhdas vesi ja jäteveden käsittely), SYK 2021, Tampereen vesi ja Alexis Awaitey: Carbon Footprint of Finnish Wastewater Treatment Plants Aalto University 2020</t>
  </si>
  <si>
    <t xml:space="preserve">Scope 3 Hankintojen päästöt yhteensä </t>
  </si>
  <si>
    <t>Luotettavuuden arviointi, organisaation oma arvio</t>
  </si>
  <si>
    <t>Indeksikorotus %</t>
  </si>
  <si>
    <t>Organisaation laskenta: kappale- tai kilomäärinä</t>
  </si>
  <si>
    <t>Laskennassa annettu päästökerroin tai hankinnan toimittajan ilmoittama päästöarvo kg CO2e / kpl, kg, Gt</t>
  </si>
  <si>
    <t>Määrällisen päästökertoimen lähde</t>
  </si>
  <si>
    <t>t / CO2e</t>
  </si>
  <si>
    <t>Organisaation laskenta: hankintojen ostamäärä euroina (ALV0%)</t>
  </si>
  <si>
    <r>
      <t>Hankintojen ostomäärä euroina päästökerroin kgCO</t>
    </r>
    <r>
      <rPr>
        <sz val="12"/>
        <color theme="1"/>
        <rFont val="Calibri"/>
        <family val="2"/>
      </rPr>
      <t>₂e / €</t>
    </r>
  </si>
  <si>
    <t>Euromääräisen päästökertoimen lähde</t>
  </si>
  <si>
    <t>Lähtöarvo, 2022 kerroin</t>
  </si>
  <si>
    <t>Ajoneuvot (Kuljetuslaitteet)</t>
  </si>
  <si>
    <t>S3-001 *</t>
  </si>
  <si>
    <t>Koneet,laitteet ja kalusto</t>
  </si>
  <si>
    <t>Koneiden, laitteiden ja kaluston kunnossapito</t>
  </si>
  <si>
    <t>Vuokrat / Leasing (kun siihen liittyy palvelua)</t>
  </si>
  <si>
    <t>S3-002 **</t>
  </si>
  <si>
    <t>Leasing (laitteet, koneet ilman ylläpito- tai huolenpitosopimuksia)</t>
  </si>
  <si>
    <t>Toimistotarvikkeet ja koulutarvikkeet (Paperi, kirjat ja lehdet, kansiot, kynät yms…)</t>
  </si>
  <si>
    <t>Painatus-, ilmoitus- ja kopiointipalvelut (+markkinointi)</t>
  </si>
  <si>
    <t>Kalusteet</t>
  </si>
  <si>
    <t>Työvaatetus, ostetut (opiskelija ja henkilökunta)</t>
  </si>
  <si>
    <t>Rakentaminen (uudishankkeet)</t>
  </si>
  <si>
    <t>S3-003 ***</t>
  </si>
  <si>
    <t>Rakennusten peruskorjaus ja tilamuutoshankkeet</t>
  </si>
  <si>
    <t>Rakennusten ylläpitokorjaukset</t>
  </si>
  <si>
    <t>Rakennusten ja huoneistojen vuokrat (muut vuokrat)</t>
  </si>
  <si>
    <t>Kiinteistöhoito:</t>
  </si>
  <si>
    <t>- Käyttö ja huolto</t>
  </si>
  <si>
    <t>- Puhtaanapito ja pesulapalvelut</t>
  </si>
  <si>
    <t>- Ulkoalueiden hoito</t>
  </si>
  <si>
    <t>ICT-palvelut</t>
  </si>
  <si>
    <t>ICT-tiedonsiirto (Gt)</t>
  </si>
  <si>
    <t>S3-004</t>
  </si>
  <si>
    <t>IT-laitteet: näyttö, tulostin, puhelin, yms. pientarvike mm. kuulokkeet)</t>
  </si>
  <si>
    <t>S3-005</t>
  </si>
  <si>
    <t xml:space="preserve">   - pöytätietokone, kannettava tietokone</t>
  </si>
  <si>
    <t xml:space="preserve">   - tabletti</t>
  </si>
  <si>
    <t xml:space="preserve">   - taulutelevisio</t>
  </si>
  <si>
    <t xml:space="preserve">   - älypuhelin</t>
  </si>
  <si>
    <t xml:space="preserve">   - muut IT-laitteet (mm. näyttö, tulostin, puhelin, yms. pientarvike mm. kuulokkeet)</t>
  </si>
  <si>
    <t>Opetus- ja koulutusmateriaalit</t>
  </si>
  <si>
    <t>Muut hankinnat</t>
  </si>
  <si>
    <t>Lisää tähän omien hankintojen tiedot….</t>
  </si>
  <si>
    <t>Ostettujen palveluiden ja tuotteiden hiilidioksidipäästöt yhteensä:</t>
  </si>
  <si>
    <t xml:space="preserve"> tCO2e</t>
  </si>
  <si>
    <t>S3-001 Suomen kansantalouden materiaalivirtojen ympäristövaikutusten arviointi ENVIMAT-mallilla, Seppälä Jyri; Mäenpää, Ilmo; Koskela, Sirkka; Mattila, Tuomas; Nissinen, Ari; Katajajuuri, Juha-Matti; Härmä, Tiina; Korhonen, Marja-Riitta; Saarinen, Merja; Virtanen, Yrjö, SYKE 2009 (on menossa hanke, jossa kyseisiä päästökerotimia päivitetään syksyllä 2023)</t>
  </si>
  <si>
    <t>S3-002 El Geneidy, S., Alvarez Franco, D., Baumeister, S., Halme, P., Helimo, U., Kortetmäki, T., Latva-Hakuni, E., Mäkelä, M., Raippalinna, L.-M., Vainio, V., &amp; Kotiaho, J. S. 2021b. Sustainability for JYU: Jyväskylän yliopiston ilmasto- ja luontohaitat. In Wisdom Letters (Vol. 2). http://urn.fi/URN:NBN:fi:jyu-202104232476</t>
  </si>
  <si>
    <t>S3-003 Arene AMK hiilijalanjälkilaskuri 2021 ja SYK Suomen yliopisto kiinteistöt  2021</t>
  </si>
  <si>
    <t>S3-004 IEA, kansainvälinen energiajärjestö (www.iea.org/data-and-statistics/charts)</t>
  </si>
  <si>
    <t>(Laskennassa käytetty tiedonsiirtonopeutena Netflix:n ilmoittamaa keskiarvoa vuodelle 2019 eli 1,9Gt/h)</t>
  </si>
  <si>
    <t>S3-005  ICT-päätelaitteisiin liittyvät materiaali-, energia- ja ilmastokysymykset, Jáchym Judl, Susanna Horn, Janne Pesu, Hannu Savolainen, Petrus Kautto, LVM julkaisuja 2020: 12 s. 67</t>
  </si>
  <si>
    <t>LVM raportti 2020</t>
  </si>
  <si>
    <t xml:space="preserve">** S3-002 JYU/EXIOBASE kertoimen inflaatiotarkistus. JYU on huomioinut kirjanpidon euromäärissä huomioitiin hintojen 8,9 prosentin nousu vuodesta 2011 vuoteen 2019 (Tilastokeskus 2019). </t>
  </si>
  <si>
    <t>Tässä laskurissa on JYU:n Exiobase-kertoimissa lisäksi huomioitu hintojen nousu 9,78498986% vuodesta 2019 vuoteen 2022 (Tilastokeskus 2023).</t>
  </si>
  <si>
    <t>21.3.2024 Versiosta 1.7.1 lähtien (vuoden 2023 laskuriin)</t>
  </si>
  <si>
    <t>Scope 3 Jätteet, päästöt yhteensä</t>
  </si>
  <si>
    <t>Jäteyhtiön tms. ilmoittama jätteen määrä tonneissa</t>
  </si>
  <si>
    <t>Jäteyhtiön ilmoittamien jäteastioiden tyhjennyskertoja kpl</t>
  </si>
  <si>
    <t>Laskennallinen kerroin, jolla saadaan arvioitu määrä  t (tonnia)</t>
  </si>
  <si>
    <t>Laskennallinen jätteen määrä t (tonnia)</t>
  </si>
  <si>
    <t>Päästökerroin kgCO2e/jäte-t (tonnia)</t>
  </si>
  <si>
    <t>Jäteyhtiön ilmoittama hiilidioksipäästö t/CO2e</t>
  </si>
  <si>
    <t>Lähde</t>
  </si>
  <si>
    <t>Kartonki ja pahvi</t>
  </si>
  <si>
    <t>S3-006</t>
  </si>
  <si>
    <t xml:space="preserve">Paperi </t>
  </si>
  <si>
    <t>Mukana siistauksen aiheuttama päästö</t>
  </si>
  <si>
    <t xml:space="preserve">Lasi </t>
  </si>
  <si>
    <t>S3-007</t>
  </si>
  <si>
    <t xml:space="preserve">Metalli </t>
  </si>
  <si>
    <t>Biojäte (komposti)</t>
  </si>
  <si>
    <t>Biojäte (kaasuksi)</t>
  </si>
  <si>
    <t xml:space="preserve">Muovijätteet </t>
  </si>
  <si>
    <t>Rakennuspurkujäte</t>
  </si>
  <si>
    <t>Sähkö- ja elektroniikkaromu SER</t>
  </si>
  <si>
    <t>Purkupuu</t>
  </si>
  <si>
    <t>S3-008</t>
  </si>
  <si>
    <t>Kyllästetty puu</t>
  </si>
  <si>
    <t>Jätepelletit</t>
  </si>
  <si>
    <t xml:space="preserve">S3-008 </t>
  </si>
  <si>
    <t>Kumijätteet</t>
  </si>
  <si>
    <t>Muut sekapolttoaineet</t>
  </si>
  <si>
    <t xml:space="preserve">Vaarallinen jäte </t>
  </si>
  <si>
    <r>
      <rPr>
        <sz val="12"/>
        <color rgb="FF000000"/>
        <rFont val="Calibri"/>
        <family val="2"/>
        <scheme val="minor"/>
      </rPr>
      <t>S</t>
    </r>
    <r>
      <rPr>
        <sz val="12"/>
        <color theme="1"/>
        <rFont val="Calibri"/>
        <family val="2"/>
        <scheme val="minor"/>
      </rPr>
      <t>ekajäte (Energiaksi)</t>
    </r>
  </si>
  <si>
    <r>
      <rPr>
        <sz val="12"/>
        <color rgb="FF000000"/>
        <rFont val="Calibri"/>
        <family val="2"/>
        <scheme val="minor"/>
      </rPr>
      <t>S</t>
    </r>
    <r>
      <rPr>
        <sz val="12"/>
        <color theme="1"/>
        <rFont val="Calibri"/>
        <family val="2"/>
        <scheme val="minor"/>
      </rPr>
      <t>ekajäte (Loppusijoitettu, kaatopaikka)</t>
    </r>
  </si>
  <si>
    <t>Lietteet</t>
  </si>
  <si>
    <t>Jätteiden aiheuttama hiilidioksidipäästö:</t>
  </si>
  <si>
    <t>Jäteyhtiön ilmoittama kokonaispäästö:</t>
  </si>
  <si>
    <t>Jos jätteiden materiaalivirtaa ei pysty laskemaan, niin voi käyttää oheista europohjaista palvelun ostomäärään perustuvaa laskentaa.</t>
  </si>
  <si>
    <t>kgCO2e /€ (ALV0%)</t>
  </si>
  <si>
    <t>Jätepalveluiden ostomäärä euroina:</t>
  </si>
  <si>
    <t xml:space="preserve">Jätehuollon päästökerroin </t>
  </si>
  <si>
    <t>S3-009 ****</t>
  </si>
  <si>
    <t>S3-006 HSY:n alueella tuotettujen, käsiteltyjen ja hyödynnettyjen jätelajien khk-päästökertoimet - Laskelmien taustatietoa, Julia 2030-hanke, Dahlbo h, Myllymaa T, Manninen K, Korhonen M-R, Suomen ympäristökeskus SYKE 2011</t>
  </si>
  <si>
    <t>Ympäristönetti - Jätehuollon hiilijalanjälkiraportointi - L&amp;T (lt.fi)</t>
  </si>
  <si>
    <t>S3-007 Joensuun kaupungin alueen jätevirrat ja jätehuollon hiilijalanjälki vuonna 2016, Ilari Rytilahti ja Mikko Sahlman, Karelia AMK 2019</t>
  </si>
  <si>
    <t>S3-008 Tilastokeskus polttoaineluokitus 2022, https://view.officeapps.live.com/op/view.aspx?src=https%3A%2F%2Fwww.stat.fi%2Fstatic%2Fmedia%2Fuploads%2Ftup%2Fkhkinv%2Fkhkaasut_polttoaineluokitus_2021.xlsx&amp;wdOrigin=BROWSELINK</t>
  </si>
  <si>
    <t xml:space="preserve">S3-009 Suorsa M. 2020. Turun yliopisto. *Viittaus lähteestä 22 Paikkari 2020: Suorsa M. 2020. Turun yliopiston kestävän kehityksen työ ja hiilijalanjäljen arviointi ja ja Arene Hiilijalanjälkilaskuri 2021 </t>
  </si>
  <si>
    <t>**** S3-009 Suorsa etc. 2009, huomiotu hintojen nousu 9,13465988% vuodesta 2020 vuoden 2022 loppuun</t>
  </si>
  <si>
    <t>Hintojen korotus vuodesta 2022 huomioitu vuoden 2023 kertoimiin: 6,25%. Rivi 32, europohjaiset päästöt. S3-009.</t>
  </si>
  <si>
    <t>Scope 3 Opiskelijaruokailut, päästöt yhteensä</t>
  </si>
  <si>
    <t>Organisaation elintarvikeryhmien ostot: kg</t>
  </si>
  <si>
    <t>Elintarvikeryhmien päästökerroin kg CO2e / kg</t>
  </si>
  <si>
    <t>Päästökertoimen lähde</t>
  </si>
  <si>
    <t>Liha ja lihatuotteet</t>
  </si>
  <si>
    <t>Vihannekset ja hedelmät</t>
  </si>
  <si>
    <t>Naudanliha</t>
  </si>
  <si>
    <t>S3-010</t>
  </si>
  <si>
    <t>Tomaatti, kurkku, paprika</t>
  </si>
  <si>
    <t>S3-012</t>
  </si>
  <si>
    <t>Sianliha</t>
  </si>
  <si>
    <t>S3-011</t>
  </si>
  <si>
    <t>Juurekset (Porkkana yms.)</t>
  </si>
  <si>
    <t>Broileri</t>
  </si>
  <si>
    <t>Sipuli</t>
  </si>
  <si>
    <t>Broileri/nauta (75/25)</t>
  </si>
  <si>
    <t>Kaalit, valmissalaatit, kasvispihvit</t>
  </si>
  <si>
    <t>Lampaanliha</t>
  </si>
  <si>
    <t xml:space="preserve">Salaatti </t>
  </si>
  <si>
    <t>Lihavalmisteet</t>
  </si>
  <si>
    <t>Palkokasvit ja pavut</t>
  </si>
  <si>
    <t>Makkara</t>
  </si>
  <si>
    <t>Sitrukset</t>
  </si>
  <si>
    <t>Kala (keskimääräinen)</t>
  </si>
  <si>
    <t>Omena, päärynä</t>
  </si>
  <si>
    <t>Tonnikala (purkissa)</t>
  </si>
  <si>
    <t>Persikka, nektariini, aprikoosi</t>
  </si>
  <si>
    <t>Maito ja maitotuotteet</t>
  </si>
  <si>
    <t>Marjat ja muut hedelmät</t>
  </si>
  <si>
    <t>Maito</t>
  </si>
  <si>
    <t>Kasvirasvat</t>
  </si>
  <si>
    <t>Maitotuotteet</t>
  </si>
  <si>
    <t>Kasviöljy</t>
  </si>
  <si>
    <t>Maitojauhe</t>
  </si>
  <si>
    <t>Margariini</t>
  </si>
  <si>
    <t>Kerma</t>
  </si>
  <si>
    <t>Kasviproteiinit ja kasvimaidot</t>
  </si>
  <si>
    <t>Jugurtti ja muut hapanmaitotuotteet</t>
  </si>
  <si>
    <t>Tofu (ml. Härkis yms.)</t>
  </si>
  <si>
    <t>Juustot</t>
  </si>
  <si>
    <t>Kasvimaitotuotteet</t>
  </si>
  <si>
    <t>Voi</t>
  </si>
  <si>
    <t>Muut</t>
  </si>
  <si>
    <t>Kananmunat</t>
  </si>
  <si>
    <t>Vihannessäilykkeet</t>
  </si>
  <si>
    <t>Hillot</t>
  </si>
  <si>
    <t>Energialisäkkeet</t>
  </si>
  <si>
    <t>Sokeri, makeiset, hiiva</t>
  </si>
  <si>
    <t>Riisi</t>
  </si>
  <si>
    <t>Siemenet (Pähkinä yms.)</t>
  </si>
  <si>
    <t>Pasta</t>
  </si>
  <si>
    <t>Mehut, limonadit</t>
  </si>
  <si>
    <t>Peruna</t>
  </si>
  <si>
    <t xml:space="preserve">Maustekastikkeet </t>
  </si>
  <si>
    <t>Viljatuotteet</t>
  </si>
  <si>
    <t>Mausteet ja yrtit (liemijauheet)</t>
  </si>
  <si>
    <t>Leipä</t>
  </si>
  <si>
    <t>Valmiskastikejauheet</t>
  </si>
  <si>
    <t>Viljatuotteet (Ohra, Kaura yms. Jauhot ja hiutaleet)</t>
  </si>
  <si>
    <t>Muut: Kahvi (jauhettu)</t>
  </si>
  <si>
    <t>S3-013</t>
  </si>
  <si>
    <t>Murot, myslit</t>
  </si>
  <si>
    <t>Muut: Tee (kuivattu)</t>
  </si>
  <si>
    <t>S3-014</t>
  </si>
  <si>
    <t xml:space="preserve">Leivonnaiset </t>
  </si>
  <si>
    <t>Muut: Kaakaopavut ja -tuotteet</t>
  </si>
  <si>
    <t>Ostettujen elintarvikkeiden (omat ravintolat) hiilidioksidipäästöt yhteensä:</t>
  </si>
  <si>
    <t>Ostetut ravintopalvelut 2022</t>
  </si>
  <si>
    <t>kpl</t>
  </si>
  <si>
    <t>kg CO2e / annos</t>
  </si>
  <si>
    <t>Summa euroina € (ALV0%)</t>
  </si>
  <si>
    <t>kg CO2e / €</t>
  </si>
  <si>
    <t>Omat ravintolat, laskenta kpl-määrilla/euromäärillä</t>
  </si>
  <si>
    <t>S3-015</t>
  </si>
  <si>
    <t>S3-017 *</t>
  </si>
  <si>
    <t>Työpaikalla järjestetyn oppimisen ruokailut</t>
  </si>
  <si>
    <t>S3-016</t>
  </si>
  <si>
    <t>Vuokratiloissa ostetut ruokailut tai ostetut ruokailut omissa tiloissa palveluntuottajalta</t>
  </si>
  <si>
    <t>Ostettujen ravintopalveluiden hiilidiokdipäästöt yhteensä:</t>
  </si>
  <si>
    <t>Ravintopalvelut yhteensä, hiilidioksidipäästöt</t>
  </si>
  <si>
    <t xml:space="preserve">S3-010 Environmental life cycle assessment of Finnish beef – cradle-to-farm gate analysis of dairy and beef breed beef production, Sanna Hietala, Hannele Heusala, Juha-Matti Katajajuuri, Kirsi Järvenrant, Perttu Virkajärvi, Arto Huuskonen, Jouni Nousiainen LUKE 2021
</t>
  </si>
  <si>
    <t xml:space="preserve">S3-011 Sian- ja broilerinlihan ympästistökilpailukyky SBYM-hanke, Sanna Hietala,  LUKE 2021
</t>
  </si>
  <si>
    <t>Lähde: https://www.luke.fi/uutiset/uutta-tietoa-suomalaisen-sian-ja-broilerinlihan-ymparistovaikutuksista</t>
  </si>
  <si>
    <t>S3-012 Summary of the chosen methodologies and practices to produce GHGE-estimates for an average European diet, Hannele Hartikainen ja Hannele Pulkkinen, LUKE 58/2016 (Päästöarvoihin ei sisälly kuljetukset eikä hävikki)</t>
  </si>
  <si>
    <t xml:space="preserve">S3-013 Carbon and water footprint of coffee consumed in Finland—life cycle assessment, Kirsi Usva, Taija Sinkko, Frans Silvenius, Inkeri Riippi, Hannele Heusala, LUKE 2020 </t>
  </si>
  <si>
    <t xml:space="preserve">S3-014 Mat-klimat-listan version 1.1 Elin Röös 2014 ja Dietary greenhouse gas emissions of meat-eaters, fish-eaters, 
vegetarians and vegans in the UK, Scarborough P., Appleby P.N., Mizdrak A., Briggs A.D., Travis R.C., Bradbury K.E. 
&amp; Key T.J. 2014. </t>
  </si>
  <si>
    <t xml:space="preserve">S3-015 Turun ruokapalveluiden hiilijalanjäljen vähentäminen, Kiihdyttämö-hanke, Johannes Lounasheimo, Teemu Helonheimo ja Minna Kaljonen 2019.  </t>
  </si>
  <si>
    <t>S3-016 Canemure-hanke: https://www.hiilineutraalisuomi.fi/fi-FI/Canemure/Osahankkeet/Helsinki/Helsingin_kaupunki_Hiilijalanjalkikritee(49886)</t>
  </si>
  <si>
    <t>S3-017 El Geneidy, S., Alvarez Franco, D., Baumeister, S., Halme, P., Helimo, U., Kortetmäki, T., Latva-Hakuni, E., Mäkelä, M., Raippalinna, L.-M., Vainio, V., &amp; Kotiaho, J. S. 2021b. Sustainability for JYU: Jyväskylän yliopiston ilmasto- ja luontohaitat. In Wisdom Letters (Vol. 2). http://urn.fi/URN:NBN:fi:jyu-202104232476</t>
  </si>
  <si>
    <t xml:space="preserve">* S3-017 JYU/EXIOBASE kertoimen inflaatiotarkistus. JYU on huomioinut kirjanpidon euromäärissä hintojen 8,9 prosentin nousu vuodesta 2011 vuoteen 2019 (Tilastokeskus 2019). </t>
  </si>
  <si>
    <t>Hintojen korotus vuodesta 2022 huomioitu vuoden 2023 kertoimiin: 6,25%. Rivit 40-42. S3-017.</t>
  </si>
  <si>
    <t>Scope 3 Työnantajan matkat, päästöt yhteensä</t>
  </si>
  <si>
    <t>Organisaation laskema määrällinen tieto (km / kappaletta)</t>
  </si>
  <si>
    <t>Päästökerroin kg CO2e/hkm</t>
  </si>
  <si>
    <t>Päästöt        t / CO2e</t>
  </si>
  <si>
    <t>Päästökerrointiedon lähde</t>
  </si>
  <si>
    <t>Organisaation euromääräinen tieto (ALV0%)</t>
  </si>
  <si>
    <t>Euromääräisen tiedon päästökerroin kg CO2e/€</t>
  </si>
  <si>
    <t>Euromääräisen tiedon päästökerroin tiedon lähde</t>
  </si>
  <si>
    <t>Ajoneuvojen vuokraus</t>
  </si>
  <si>
    <t>Työnanantajan maksamat kilometrikorvaukset</t>
  </si>
  <si>
    <t>S3-018</t>
  </si>
  <si>
    <t>S3-021 **</t>
  </si>
  <si>
    <t>Juna</t>
  </si>
  <si>
    <t>Bussi</t>
  </si>
  <si>
    <t>Taksi</t>
  </si>
  <si>
    <t>Paikallisliikenne, bussi</t>
  </si>
  <si>
    <t>S3-019</t>
  </si>
  <si>
    <t>Paikallisliikenne, juna / metro</t>
  </si>
  <si>
    <t>Majoitus</t>
  </si>
  <si>
    <t>S3-022 *</t>
  </si>
  <si>
    <t>Laiva</t>
  </si>
  <si>
    <t>Lentomatkustus</t>
  </si>
  <si>
    <t>Lentolaskureilla laskettuna tai lentoyhtiön/matkatoimiston ilmoittamat päästöarvot</t>
  </si>
  <si>
    <t>Käytä esim, taulukon alla mainittuja laskureita (tee oma taulukko ja syötä  tieto suoraan taulukkoon. Laskureihin pitää syöttää lennon tietoja (osaan vähemmän, osaan enemmän). ICAO:n ja Finnairin laskureissa riittää tiedoksi lennon alku- ja lopputiedot. Muissa pitää tietää esim. lentokonetyyppi ja lentoyhtiö.</t>
  </si>
  <si>
    <t xml:space="preserve">  Kotimaa, lyhyet &lt;400 km * a</t>
  </si>
  <si>
    <t xml:space="preserve">S3-020 </t>
  </si>
  <si>
    <t xml:space="preserve">  Kotimaa, pitkät 400 - 1000 km * b</t>
  </si>
  <si>
    <t xml:space="preserve">  Eurooppaan, pitkät n. 2000 km ** c</t>
  </si>
  <si>
    <t xml:space="preserve">  Pitkät lennot, pitkät &gt; 5000 km ** d</t>
  </si>
  <si>
    <t>Työnantajan kustantaman matkustuksen hiilidiokdipäästöt yhteensä:</t>
  </si>
  <si>
    <t>Käytetyt oletukset:</t>
  </si>
  <si>
    <t xml:space="preserve">* Potkuriturbiini (ATR 72-500) väleille HKI - a) Jns,b) Oulu, </t>
  </si>
  <si>
    <t>** Suihkuturbiini c) Pariisi (A321-211)  ja d) Tokio (A350-300)</t>
  </si>
  <si>
    <t>S3-018 VTT Lipasto yksikköpäästötiedot 2019</t>
  </si>
  <si>
    <t>S3-019 Ilmastodieetti.fi (SYKE)</t>
  </si>
  <si>
    <t>S3-020 SYKE Y-hiilari / Finnairin laskuri 2018</t>
  </si>
  <si>
    <t>S3-021 El Geneidy, S., Alvarez Franco, D., Baumeister, S., Halme, P., Helimo, U., Kortetmäki, T., Latva-Hakuni, E., Mäkelä, M., Raippalinna, L.-M., Vainio, V., &amp; Kotiaho, J. S. 2021b. Sustainability for JYU: Jyväskylän yliopiston ilmasto- ja luontohaitat. In Wisdom Letters (Vol. 2). http://urn.fi/URN:NBN:fi:jyu-202104232476</t>
  </si>
  <si>
    <t>S3-022 Suomen kansantalouden materiaalivirtojen ympäristövaikutusten arviointi ENVIMAT-mallilla, Seppälä, Jyri; Mäenpää, Ilmo; Koskela, Sirkka; Mattila, Tuomas; Nissinen, Ari; Katajajuuri, Juha-Matti; Härmä, Tiina; Korhonen, Marja-Riitta; Saarinen, Merja; Virtanen, Yrjö, SYKE 2009</t>
  </si>
  <si>
    <r>
      <t>EMSA Thetis MRV 2021, laivamatkojen päästöt, (https://mrv.emsa.europa.eu/#public/eumrv, laskettu kolmen suomessa risteilevän alusten päästökeskiarvo = 105,836g CO</t>
    </r>
    <r>
      <rPr>
        <sz val="12"/>
        <color theme="1"/>
        <rFont val="Calibri"/>
        <family val="2"/>
      </rPr>
      <t>₂/km, muutettu meripeninkulma kilometreiksi</t>
    </r>
    <r>
      <rPr>
        <sz val="12"/>
        <color theme="1"/>
        <rFont val="Calibri"/>
        <family val="2"/>
        <scheme val="minor"/>
      </rPr>
      <t>)</t>
    </r>
  </si>
  <si>
    <t>Jos käytät ICAo:n tai Finnairin laskuria, niin kerro saatu päästöarvo kahdella.</t>
  </si>
  <si>
    <t>ICAO laskurin seloste</t>
  </si>
  <si>
    <t>ICAO Carbon Emissions Calculator</t>
  </si>
  <si>
    <t>Laskee polttoaineen aiheuttamat päästöt, RFI-kerrointa ei ole mainittu selosteessa, antaa pienimmät päästöarvot</t>
  </si>
  <si>
    <t>Atmosfair laskurin seloste</t>
  </si>
  <si>
    <t>Atmosfair laskuri</t>
  </si>
  <si>
    <t>Laskee polttoaineen aiheuttamat päästöt, RFI-kerrointa on huomioitu. Mahdollistaa laskemisen lentoyhtiöittäin.</t>
  </si>
  <si>
    <t>Finnair päästölaskuri</t>
  </si>
  <si>
    <t>Laskee polttoaineen aiheuttamat päästöt, RFI-kerrointa ei ole huomioitu</t>
  </si>
  <si>
    <t>MyClimate laskuri</t>
  </si>
  <si>
    <t>Laskee polttoaineen aiheuttamat päästöt+polttoaineen tuotannon ja jakelun päästöt, kertoo polttoaineiden päästöt kahdella.</t>
  </si>
  <si>
    <t>MyClimate seloste</t>
  </si>
  <si>
    <t>SYKE Lentomatkustuksen päästöt raportti 2019</t>
  </si>
  <si>
    <t>Kaikki laskurit käyttävät keskimääräistä dataa</t>
  </si>
  <si>
    <t xml:space="preserve">* S3-022 ENVIMAT 2009, huomiotu hintojen nousu 24,89385269% vuodesta 2009 vuoteen 2023 </t>
  </si>
  <si>
    <t xml:space="preserve">** S3-021 JYU/EXIOBASE kertoimen inflaatiotarkistus. JYU on huomioinut kirjanpidon euromäärissä hintojen 8,9 prosentin nousu vuodesta 2011 vuoteen 2019 (Tilastokeskus 2019). </t>
  </si>
  <si>
    <t>Tässä laskurissa onJYU:n Exiobase-kertoimissa lisäksi huomioitu hintojen nousu 9,78498986% vuodesta 2019 vuoteen 2022 (Tilastokeskus 2023).</t>
  </si>
  <si>
    <t>Hintojen korotus vuodesta 2022 huomioitu vuoden 2023 kertoimiin: 6,25%. S3-021.</t>
  </si>
  <si>
    <t>Scope 3 Ostetun ja itse tuotetun energian tuotannon ja jakelun päästöt yhteensä</t>
  </si>
  <si>
    <t>Luotettavuuden arviointia</t>
  </si>
  <si>
    <t>Ostetun ja itse tuotetun lämpöenergian tuotannon ja jakelun hiilidioksidipäästöt</t>
  </si>
  <si>
    <t>Kulutus / MWh</t>
  </si>
  <si>
    <r>
      <t xml:space="preserve"> %  /  kgCO</t>
    </r>
    <r>
      <rPr>
        <b/>
        <vertAlign val="subscript"/>
        <sz val="12"/>
        <color rgb="FF000000"/>
        <rFont val="Calibri"/>
        <family val="2"/>
        <scheme val="minor"/>
      </rPr>
      <t>2</t>
    </r>
    <r>
      <rPr>
        <b/>
        <sz val="12"/>
        <color rgb="FF000000"/>
        <rFont val="Calibri"/>
        <family val="2"/>
        <scheme val="minor"/>
      </rPr>
      <t xml:space="preserve">e/MWh </t>
    </r>
  </si>
  <si>
    <r>
      <t>tCO</t>
    </r>
    <r>
      <rPr>
        <b/>
        <vertAlign val="subscript"/>
        <sz val="12"/>
        <color rgb="FF000000"/>
        <rFont val="Calibri"/>
        <family val="2"/>
        <scheme val="minor"/>
      </rPr>
      <t>2</t>
    </r>
    <r>
      <rPr>
        <b/>
        <sz val="12"/>
        <color rgb="FF000000"/>
        <rFont val="Calibri"/>
        <family val="2"/>
        <scheme val="minor"/>
      </rPr>
      <t>e</t>
    </r>
  </si>
  <si>
    <t>Ostettu lämpöenergia / kaukolämpö tmv. (HUOM. Lue kommentti!)</t>
  </si>
  <si>
    <t xml:space="preserve">S3-030 </t>
  </si>
  <si>
    <t>Itse tuotettu lämpöenergia / hake (MWh)</t>
  </si>
  <si>
    <t xml:space="preserve">S3-031 </t>
  </si>
  <si>
    <t>Raportti - tiivistelmä</t>
  </si>
  <si>
    <t>Itse tuotettu lämpöenergia / maalämpö (MWh)</t>
  </si>
  <si>
    <t>Ostetun ja itse tuotetun sähköenergian tuotannon ja jakelun hiilidioksidipäästöt</t>
  </si>
  <si>
    <r>
      <t>kgCO</t>
    </r>
    <r>
      <rPr>
        <b/>
        <vertAlign val="subscript"/>
        <sz val="12"/>
        <color rgb="FF000000"/>
        <rFont val="Calibri"/>
        <family val="2"/>
        <scheme val="minor"/>
      </rPr>
      <t>2</t>
    </r>
    <r>
      <rPr>
        <b/>
        <sz val="12"/>
        <color rgb="FF000000"/>
        <rFont val="Calibri"/>
        <family val="2"/>
        <scheme val="minor"/>
      </rPr>
      <t xml:space="preserve">e/MWh </t>
    </r>
  </si>
  <si>
    <t>Ostettu sähköenergia</t>
  </si>
  <si>
    <t>S2-032</t>
  </si>
  <si>
    <t>Itse tuotettu sähköenergia / aurinko</t>
  </si>
  <si>
    <t>S3-033</t>
  </si>
  <si>
    <t>Lisätietoa auronkoenergian tuotannon ja jakelun CO2-päästöistä</t>
  </si>
  <si>
    <t>Itse tuotettu sähköenergia / tuuli</t>
  </si>
  <si>
    <t>Itse tuotettu sähköenergia / muu mikä?</t>
  </si>
  <si>
    <t>Käytä tarvittaessa alla olevia laskentatyökaluja (jos tiedät sähköntoimittajan tuotantotavat)</t>
  </si>
  <si>
    <t>Ostettu sähköenergia / Sähköyhtiö 1</t>
  </si>
  <si>
    <t xml:space="preserve">  - fossiiliset ja turve</t>
  </si>
  <si>
    <t xml:space="preserve"> -  Uusiutuvat yhteensä</t>
  </si>
  <si>
    <t xml:space="preserve">  - aurinkosähkö</t>
  </si>
  <si>
    <t xml:space="preserve">  - tuulivoima</t>
  </si>
  <si>
    <t>UNECEn raportti</t>
  </si>
  <si>
    <t xml:space="preserve">  - vesivoima</t>
  </si>
  <si>
    <t xml:space="preserve">  - ydinvoima</t>
  </si>
  <si>
    <t>Ostettu sähköenergia / Sähköyhtiö 2 (Lisää tarvittaessa rivejä)</t>
  </si>
  <si>
    <t>Ostetun ja itse tuotetun energian tuotannon ja jakelun päästöt yhteensä:</t>
  </si>
  <si>
    <t>S3-030 Mari Javanainen; Kuopion energian lämmön- ja sähköntuotannon hiilidioksidipäästöt, Oulun Yliopisto 2017</t>
  </si>
  <si>
    <t>S3-031 Epäsuorat hiilidioksidipäästöt bioenergian tuottamisesta metsien korjuujäämistä, Anna Repo, Mikko Tuomi, Jari Liski</t>
  </si>
  <si>
    <t>S2-032 Tilastokeskus, tilastovuosi 2017</t>
  </si>
  <si>
    <t>S3-033 UNECE Carbon Neutrality in the UNECE Region: Integrated Life-cycle Assessment of Electricity Sources 2021</t>
  </si>
  <si>
    <t>Scope 3: Ostetun polttoaineen tuotannon ja jakelun päästöt yhteensä</t>
  </si>
  <si>
    <t>Laskuri hakee tiedot automaattisesti kohdasta S1 Suorat päästöt, polttoaineet</t>
  </si>
  <si>
    <t>Polttoaine tuotannon ja jakelun päästöt laskentavuodelta 2022</t>
  </si>
  <si>
    <t>Polttoaineen tuotannon ja jakelun päästökerroin 
kg CO₂e/l</t>
  </si>
  <si>
    <t>S3-023</t>
  </si>
  <si>
    <t xml:space="preserve">S3-024 </t>
  </si>
  <si>
    <t>S3-025</t>
  </si>
  <si>
    <t xml:space="preserve">S3-026 </t>
  </si>
  <si>
    <t>Päästökerroin kg CO₂e/kg</t>
  </si>
  <si>
    <t>Päästökerroin kg CO₂ekv/MWh</t>
  </si>
  <si>
    <t xml:space="preserve">S3-027 </t>
  </si>
  <si>
    <t>Ostetut polttoaineet / ?</t>
  </si>
  <si>
    <t>Päästökerroin kg CO₂e/l</t>
  </si>
  <si>
    <t>Adblue</t>
  </si>
  <si>
    <t xml:space="preserve">S3-028 </t>
  </si>
  <si>
    <t>R134A</t>
  </si>
  <si>
    <t xml:space="preserve">S3-029 </t>
  </si>
  <si>
    <t>R404A</t>
  </si>
  <si>
    <t>Ostettujen polttoaineiden tuotannon ja jakelun päästöt yhteensä:</t>
  </si>
  <si>
    <t xml:space="preserve">S3-023 SFS-EN 16258 (2014) </t>
  </si>
  <si>
    <t>S3-024 SAKKY konepaja ympäristömittarit 2022; Neste 2021</t>
  </si>
  <si>
    <t>S3-025 SAKKY konepaja ympäristömittarit 2022; VTT, Tilastokeskus 2019</t>
  </si>
  <si>
    <t>S3-026 Citycap, Päästökertoimien määrittäminen 2020</t>
  </si>
  <si>
    <t>S3-027 Epäsuorat hiilidioksidipäästöt bioenergian tuottamisesta metsien korjuujäämistä Anna Repo, Mikko Tuomi, Jari Liski</t>
  </si>
  <si>
    <t>S3-028 Yaran ilmoittama arvio kotimaisista raaka-aineista valmistetulle Adbluelle (14.11.2022 puhelu ja s-posti Sami Ruisma)</t>
  </si>
  <si>
    <t>S3-029  www.kylmaaine.fi</t>
  </si>
  <si>
    <t>Päästökertoimien lähteitä</t>
  </si>
  <si>
    <t>Scope 1, päästökertoimien lähteitä</t>
  </si>
  <si>
    <t xml:space="preserve">S1-006 VTT Lipasto bensiiniajoneuvon päästökerroin </t>
  </si>
  <si>
    <t>VTT Lipaston ylläpito on päättynyt 2019</t>
  </si>
  <si>
    <t xml:space="preserve">S1-007 VTT Lipasto etanoliajoneuvon päästökerroin </t>
  </si>
  <si>
    <t>S1-008 VTT Lipasto dieselajoneuvon päästökerroin (flexifuel)</t>
  </si>
  <si>
    <t xml:space="preserve">S1-009VTT Lipasto kaasukayttöisen ajoneuvon päästökerroin </t>
  </si>
  <si>
    <t>S1-010 VTT Lipasto työkoneiden päästökertoimia</t>
  </si>
  <si>
    <t>S2-002 Veden päästökerroin (puhdas vesi ja jäteveden käsittely), SYK 2021 ja Alexis Awaitey: Carbon Footprint of Finnish Wastewater Treatment Plants Aalto University 2020</t>
  </si>
  <si>
    <t>Scope 3 Hankinnat, päästökertoimien lähteitä</t>
  </si>
  <si>
    <t>S3-001 Suomen kansantalouden materiaalivirtojen ympäristövaikutusten arviointi ENVIMAT-mallilla, Seppälä Jyri; Mäenpää, Ilmo; Koskela, Sirkka; Mattila, Tuomas; Nissinen, Ari; Katajajuuri, Juha-Matti; Härmä, Tiina; Korhonen, Marja-Riitta; Saarinen, Merja; Virtanen, Yrjö, SYKE 2009</t>
  </si>
  <si>
    <t>Scope 3 Jätteet, päästökertoimien lähteitä</t>
  </si>
  <si>
    <t>Scope 3 Opiskelijaruokailut, päästökertoimien lähteitä</t>
  </si>
  <si>
    <t>Scope 3 Työnantajan matkat, päästökertoimien lähteitä</t>
  </si>
  <si>
    <t>Scope 3 Polttoaineiden tuotannon ja jakelun päästöt, päästökertoimien lähteitä</t>
  </si>
  <si>
    <t>Scope 3 Energian tuotannon ja jakelun päästöt, päästökertoimien lähteitä</t>
  </si>
  <si>
    <t>Laskennan yhteenveto vuodelta 2023</t>
  </si>
  <si>
    <r>
      <t>Päästöt   tCO</t>
    </r>
    <r>
      <rPr>
        <b/>
        <vertAlign val="subscript"/>
        <sz val="14"/>
        <color rgb="FF000000"/>
        <rFont val="Calibri"/>
        <family val="2"/>
        <scheme val="minor"/>
      </rPr>
      <t>2</t>
    </r>
    <r>
      <rPr>
        <b/>
        <sz val="14"/>
        <color rgb="FF000000"/>
        <rFont val="Calibri"/>
        <family val="2"/>
        <scheme val="minor"/>
      </rPr>
      <t>e</t>
    </r>
  </si>
  <si>
    <t>Suorat päästöt, fossiiliset polttoaineet (GHG-protokollan Scope 1 -mukaiset päästöt)</t>
  </si>
  <si>
    <t>Ostetun energian päästöt (GHG-protokollan Scope 2 -mukaiset päästöt)</t>
  </si>
  <si>
    <t>Epäsuorat päästöt mm. ostetut palvelut ja tuotteet (GHG-protokollan Scope 3 -mukaiset päästöt)</t>
  </si>
  <si>
    <t>Päästöt yhteensä</t>
  </si>
  <si>
    <r>
      <t>Päästöt   tCO</t>
    </r>
    <r>
      <rPr>
        <b/>
        <vertAlign val="subscript"/>
        <sz val="12"/>
        <color rgb="FF000000"/>
        <rFont val="Calibri"/>
        <family val="2"/>
        <scheme val="minor"/>
      </rPr>
      <t>2</t>
    </r>
    <r>
      <rPr>
        <b/>
        <sz val="12"/>
        <color rgb="FF000000"/>
        <rFont val="Calibri"/>
        <family val="2"/>
        <scheme val="minor"/>
      </rPr>
      <t>e</t>
    </r>
  </si>
  <si>
    <t xml:space="preserve">Scope 1: Suorat päästöt, fossiiliset polttoaineet </t>
  </si>
  <si>
    <t>Scope 1: Suorat päästöt, kylmäaineet</t>
  </si>
  <si>
    <t>Scope 2: Ostetun ja/tai itse tuotetun lämpöenergian päästöt</t>
  </si>
  <si>
    <t>Scope 2: Ostetun ja/tai itse tuotetun sähköenergian päästöt</t>
  </si>
  <si>
    <t>Scope 2: Ostetun ja/tai itse tuotetun jäähdytysenergian päästöt</t>
  </si>
  <si>
    <t>Scope 3: Hankinnat</t>
  </si>
  <si>
    <t>Scope 3: Jätteet</t>
  </si>
  <si>
    <t>Scope 3: Opiskelijaruokailut</t>
  </si>
  <si>
    <t>Scope 3: Työnantajan matkat (ml. Opiskelijavaihdon matkat)</t>
  </si>
  <si>
    <t>Scope 3 Polttoaineiden tuotanto ja jakelu</t>
  </si>
  <si>
    <t>Scope 3: Energian tuotanto ja jakelu</t>
  </si>
  <si>
    <t>VASKI TP 7 Hiilijalanjäljen laskemisen työkalu laskentavuodelle 2024</t>
  </si>
  <si>
    <t>VASKI TP 7 Hiilijalanjäljen laskemisen työkalu polttoaineiden laskentaan vuodelta 2024</t>
  </si>
  <si>
    <t>VASKI TP 7 Hiilijalanjäljen laskemisen työkalu energian päästöjen laskentaan vuodelta 2024</t>
  </si>
  <si>
    <t>VASKI TP 7 Hiilijalanjäljen laskemisen työkalu Scope 3: Hankinnat laskentavuodelta 2024</t>
  </si>
  <si>
    <t>VASKI TP 7 Hiilijalanjäljen laskemisen työkalu Scope 3: Jätteet laskentavuodelta 2024</t>
  </si>
  <si>
    <t>VASKI TP 7 Hiilijalanjäljen laskemisen työkalu Scope 3: Opiskelijaruokailu laskentavuosi 2024</t>
  </si>
  <si>
    <t>VASKI TP 7 Hiilijalanjäljen laskemisen työkalu Scope 3: Matkustus (työnantajan matkat) kalenterivuodelta 2024</t>
  </si>
  <si>
    <t xml:space="preserve"> VASKI TP 7 Hiilijalanjäljen työkalu Scope 3: Ostetun ja itse tuotetun energian tuotannon ja jakelun päästöt vuodelta 2024</t>
  </si>
  <si>
    <t>VASKI TP 7 Hiilijalanjäljen työkalu Scope 3: Ostetun polttoaineen tuotannon ja jakelun päästöt vuodelta 2024</t>
  </si>
  <si>
    <t xml:space="preserve"> VASKI TP 7 Hiilijalanjäljen laskemisen työkalu, laskennan yhteenveto vuodelta 2024</t>
  </si>
  <si>
    <t>VASKI TP 7 Hiilijalanjäljen laskemisen työkalu, laskennan yhteenveto vuodelta 2024</t>
  </si>
  <si>
    <t>Oletettu jakeluvelvoiteosuus (bio-osuus) 6,0%</t>
  </si>
  <si>
    <t>Kiinteistöt:   Syötä laskentavuoden (2024) energian- ja vedenkulutus siniharmaisiin soluihin ja haettu päästökerroin harmaisiin soluihin.</t>
  </si>
  <si>
    <t>KIINTEISTÖT (Omat ja vuokratut) LÄMPÖENERGIA TUOTETTU ITSE LASKENTAVUODELTA 2024  (esim. hake, pelletti, briketti, öljy jne.)</t>
  </si>
  <si>
    <t>Ajoneuvot kilometripohjainen laskenta. Syötä laskentavuoden (2024) ajoneuvojen ajetut kilometrimäärät ja päästökerroimet soluihin.</t>
  </si>
  <si>
    <t>S1-001 Tilastokeskus, Polttoaineluokitus 2024</t>
  </si>
  <si>
    <t>Poltto- ja kylmäaineet, ostot 2024</t>
  </si>
  <si>
    <t>kh_kaasut 2024</t>
  </si>
  <si>
    <t>esim.: Luovi_2024_ver 1.7.2_Hiilijalanjäljen mittaaminen</t>
  </si>
  <si>
    <t>KIINTEISTÖT (Omat ja vuokratut) OSTETTU ENERGIA LASKENTAVUODELTA 2024</t>
  </si>
  <si>
    <t>* S3-001 ENVIMAT 2009, huomiotu hintojen nousu 34,8 % vuodesta 2009 vuoteen 2024 (Tilastokeskus 2024)</t>
  </si>
  <si>
    <t>Tässä laskurissa on JYU:n Exiobase-kertoimissa lisäksi huomioitu hintojen nousu 18,5 % vuodesta 2019 vuoteen 2024 (Tilastokeskus 2024).</t>
  </si>
  <si>
    <t>*** S3-003 Arene AMK ja Suomen yliopistokiinteistöt, huomiotu hintojen nousu 15,6 % vuodesta 2021 vuoteen 2024 (Tilastokeskus 2024)</t>
  </si>
  <si>
    <t>Syötä laskentavuoden 2024 tiedot ja arvot siniharmaisiin ja harmaisiin soluihin.</t>
  </si>
  <si>
    <t>Ostetut tuotteet ja palvelut: Hankinnat laskentavuodelta 2024</t>
  </si>
  <si>
    <t>2024 kerroin</t>
  </si>
  <si>
    <t>Jätteet laskentavuodelta 2024</t>
  </si>
  <si>
    <t>Syötä laskentavuoden 2024 tiedot ja  arvot siniharmaisiin soluihin.</t>
  </si>
  <si>
    <t>2024 versiossa huomioitu inflaatio europerusteisen päästökertoimen kohdalla</t>
  </si>
  <si>
    <t>Ostetut elintarvikkeet Opiskelijaruokailua varten (omat ravintolat) vuodelta 2024</t>
  </si>
  <si>
    <t>Hintojen korotus huomioitu vuodesta 2022 vuoteen 2024</t>
  </si>
  <si>
    <t>Syötä laskentavuoden 2024 tiedot ja  arvot siniharmaisiin ja harmaisiin soluihin. Jos päästöarvoa ei ole merkitty, voit syöttää saadun tiedon kyseiseen soluun.</t>
  </si>
  <si>
    <t>Matkustus (työnantajan matkat, tähän huomioidaan myös opiskelijavaihtojen matkat) kalenterivuodelta 2024</t>
  </si>
  <si>
    <t>Vuoden 2024 hintojen korotus huomioitu suhteuttamalla vuoden 2023 kertoimiin</t>
  </si>
  <si>
    <t>Laskennan yhteenveto vuodelta 2024</t>
  </si>
  <si>
    <t>Vakuutukset</t>
  </si>
  <si>
    <t>Työterveyshuolto</t>
  </si>
  <si>
    <t>19.3.2025 Vuoden 2024 laskurin päivitykset tehty.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</si>
</sst>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 %"/>
    <numFmt numFmtId="167" formatCode="_-* #,##0.00\ [$€-40B]_-;\-* #,##0.00\ [$€-40B]_-;_-* &quot;-&quot;??\ [$€-40B]_-;_-@_-"/>
    <numFmt numFmtId="168" formatCode="#,##0\ &quot;€&quot;"/>
    <numFmt numFmtId="169" formatCode="0.000000000000000"/>
  </numFmts>
  <fonts count="54" x14ac:knownFonts="1">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11"/>
      <color indexed="8"/>
      <name val="Calibri"/>
      <family val="2"/>
      <scheme val="minor"/>
    </font>
    <font>
      <sz val="11"/>
      <name val="Calibri"/>
      <family val="2"/>
      <scheme val="minor"/>
    </font>
    <font>
      <b/>
      <sz val="10"/>
      <color theme="1"/>
      <name val="Calibri"/>
      <family val="2"/>
      <scheme val="minor"/>
    </font>
    <font>
      <sz val="9"/>
      <color theme="1"/>
      <name val="Calibri"/>
      <family val="2"/>
      <scheme val="minor"/>
    </font>
    <font>
      <b/>
      <sz val="9"/>
      <color indexed="81"/>
      <name val="Tahoma"/>
      <family val="2"/>
    </font>
    <font>
      <sz val="9"/>
      <color indexed="81"/>
      <name val="Tahoma"/>
      <family val="2"/>
    </font>
    <font>
      <sz val="28"/>
      <color theme="1"/>
      <name val="Calibri"/>
      <family val="2"/>
      <scheme val="minor"/>
    </font>
    <font>
      <sz val="14"/>
      <color theme="1"/>
      <name val="Calibri"/>
      <family val="2"/>
      <scheme val="minor"/>
    </font>
    <font>
      <b/>
      <sz val="14"/>
      <color rgb="FF000000"/>
      <name val="Calibri"/>
      <family val="2"/>
      <scheme val="minor"/>
    </font>
    <font>
      <b/>
      <vertAlign val="subscript"/>
      <sz val="14"/>
      <color rgb="FF000000"/>
      <name val="Calibri"/>
      <family val="2"/>
      <scheme val="minor"/>
    </font>
    <font>
      <sz val="8"/>
      <name val="Calibri"/>
      <family val="2"/>
      <scheme val="minor"/>
    </font>
    <font>
      <sz val="11"/>
      <color rgb="FF9C5700"/>
      <name val="Calibri"/>
      <family val="2"/>
      <scheme val="minor"/>
    </font>
    <font>
      <sz val="12"/>
      <color rgb="FF000000"/>
      <name val="Calibri"/>
      <family val="2"/>
      <scheme val="minor"/>
    </font>
    <font>
      <sz val="11"/>
      <color rgb="FF0070C0"/>
      <name val="Calibri"/>
      <family val="2"/>
      <scheme val="minor"/>
    </font>
    <font>
      <b/>
      <sz val="12"/>
      <color rgb="FF000000"/>
      <name val="Calibri"/>
      <family val="2"/>
      <scheme val="minor"/>
    </font>
    <font>
      <sz val="14"/>
      <color rgb="FF000000"/>
      <name val="Calibri"/>
      <family val="2"/>
      <scheme val="minor"/>
    </font>
    <font>
      <sz val="11"/>
      <color rgb="FF00B0F0"/>
      <name val="Calibri"/>
      <family val="2"/>
      <scheme val="minor"/>
    </font>
    <font>
      <sz val="11"/>
      <color rgb="FF9C0006"/>
      <name val="Calibri"/>
      <family val="2"/>
      <scheme val="minor"/>
    </font>
    <font>
      <sz val="14"/>
      <color rgb="FFFF0000"/>
      <name val="Calibri"/>
      <family val="2"/>
      <scheme val="minor"/>
    </font>
    <font>
      <b/>
      <sz val="12"/>
      <color theme="1"/>
      <name val="Calibri"/>
      <family val="2"/>
      <scheme val="minor"/>
    </font>
    <font>
      <b/>
      <sz val="28"/>
      <color rgb="FF000000"/>
      <name val="Calibri"/>
      <family val="2"/>
      <scheme val="minor"/>
    </font>
    <font>
      <b/>
      <sz val="24"/>
      <color theme="1"/>
      <name val="Calibri"/>
      <family val="2"/>
      <scheme val="minor"/>
    </font>
    <font>
      <b/>
      <sz val="18"/>
      <color theme="1"/>
      <name val="Calibri"/>
      <family val="2"/>
      <scheme val="minor"/>
    </font>
    <font>
      <sz val="11"/>
      <color rgb="FFFF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u/>
      <sz val="12"/>
      <color theme="10"/>
      <name val="Calibri"/>
      <family val="2"/>
      <scheme val="minor"/>
    </font>
    <font>
      <i/>
      <sz val="12"/>
      <color theme="1"/>
      <name val="Calibri"/>
      <family val="2"/>
      <scheme val="minor"/>
    </font>
    <font>
      <b/>
      <sz val="12"/>
      <name val="Calibri"/>
      <family val="2"/>
      <scheme val="minor"/>
    </font>
    <font>
      <b/>
      <sz val="12"/>
      <color indexed="8"/>
      <name val="Calibri"/>
      <family val="2"/>
      <scheme val="minor"/>
    </font>
    <font>
      <b/>
      <vertAlign val="subscript"/>
      <sz val="12"/>
      <color indexed="8"/>
      <name val="Calibri"/>
      <family val="2"/>
      <scheme val="minor"/>
    </font>
    <font>
      <sz val="12"/>
      <name val="Calibri"/>
      <family val="2"/>
      <scheme val="minor"/>
    </font>
    <font>
      <b/>
      <sz val="12"/>
      <color theme="1"/>
      <name val="Calibri"/>
      <family val="2"/>
    </font>
    <font>
      <b/>
      <sz val="12"/>
      <color rgb="FFFF0000"/>
      <name val="Calibri"/>
      <family val="2"/>
      <scheme val="minor"/>
    </font>
    <font>
      <vertAlign val="superscript"/>
      <sz val="12"/>
      <color rgb="FF000000"/>
      <name val="Calibri"/>
      <family val="2"/>
      <scheme val="minor"/>
    </font>
    <font>
      <vertAlign val="subscript"/>
      <sz val="12"/>
      <color rgb="FF000000"/>
      <name val="Calibri"/>
      <family val="2"/>
      <scheme val="minor"/>
    </font>
    <font>
      <b/>
      <vertAlign val="subscript"/>
      <sz val="12"/>
      <color rgb="FF000000"/>
      <name val="Calibri"/>
      <family val="2"/>
      <scheme val="minor"/>
    </font>
    <font>
      <vertAlign val="subscript"/>
      <sz val="12"/>
      <name val="Calibri"/>
      <family val="2"/>
      <scheme val="minor"/>
    </font>
    <font>
      <vertAlign val="superscript"/>
      <sz val="12"/>
      <name val="Calibri"/>
      <family val="2"/>
      <scheme val="minor"/>
    </font>
    <font>
      <sz val="12"/>
      <color theme="1"/>
      <name val="Calibri"/>
      <family val="2"/>
    </font>
    <font>
      <sz val="12"/>
      <name val="Arial"/>
      <family val="2"/>
    </font>
    <font>
      <sz val="12"/>
      <color rgb="FFFF0000"/>
      <name val="Arial"/>
      <family val="2"/>
    </font>
    <font>
      <sz val="12"/>
      <name val="Calibri"/>
      <family val="2"/>
    </font>
    <font>
      <sz val="12"/>
      <color rgb="FF00B0F0"/>
      <name val="Calibri"/>
      <family val="2"/>
      <scheme val="minor"/>
    </font>
    <font>
      <sz val="12"/>
      <name val="Calibri Light"/>
      <family val="2"/>
    </font>
    <font>
      <sz val="12"/>
      <color theme="1"/>
      <name val="Calibri Light"/>
      <family val="2"/>
    </font>
    <font>
      <u/>
      <sz val="12"/>
      <color theme="10"/>
      <name val="Calibri Light"/>
      <family val="2"/>
    </font>
    <font>
      <sz val="12"/>
      <color rgb="FF00B050"/>
      <name val="Calibri"/>
      <family val="2"/>
      <scheme val="minor"/>
    </font>
    <font>
      <sz val="12"/>
      <color theme="1"/>
      <name val="Arial"/>
      <family val="2"/>
    </font>
  </fonts>
  <fills count="19">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EB9C"/>
      </patternFill>
    </fill>
    <fill>
      <patternFill patternType="solid">
        <fgColor rgb="FFFFC7CE"/>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7"/>
        <bgColor indexed="64"/>
      </patternFill>
    </fill>
    <fill>
      <patternFill patternType="solid">
        <fgColor theme="9" tint="0.59999389629810485"/>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auto="1"/>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auto="1"/>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double">
        <color indexed="64"/>
      </left>
      <right/>
      <top/>
      <bottom style="double">
        <color indexed="64"/>
      </bottom>
      <diagonal/>
    </border>
    <border>
      <left style="double">
        <color indexed="64"/>
      </left>
      <right/>
      <top/>
      <bottom style="thin">
        <color indexed="64"/>
      </bottom>
      <diagonal/>
    </border>
    <border>
      <left style="thin">
        <color indexed="64"/>
      </left>
      <right/>
      <top style="double">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bottom style="double">
        <color indexed="64"/>
      </bottom>
      <diagonal/>
    </border>
    <border>
      <left style="double">
        <color indexed="64"/>
      </left>
      <right/>
      <top/>
      <bottom/>
      <diagonal/>
    </border>
    <border>
      <left/>
      <right style="thin">
        <color auto="1"/>
      </right>
      <top/>
      <bottom/>
      <diagonal/>
    </border>
    <border>
      <left style="double">
        <color indexed="64"/>
      </left>
      <right/>
      <top style="double">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ck">
        <color indexed="64"/>
      </left>
      <right style="thin">
        <color indexed="64"/>
      </right>
      <top/>
      <bottom style="thin">
        <color indexed="64"/>
      </bottom>
      <diagonal/>
    </border>
    <border>
      <left/>
      <right style="thin">
        <color indexed="64"/>
      </right>
      <top style="thin">
        <color auto="1"/>
      </top>
      <bottom/>
      <diagonal/>
    </border>
    <border>
      <left style="thick">
        <color theme="9" tint="0.39994506668294322"/>
      </left>
      <right style="thick">
        <color theme="9" tint="0.39994506668294322"/>
      </right>
      <top style="thick">
        <color theme="9" tint="0.39994506668294322"/>
      </top>
      <bottom/>
      <diagonal/>
    </border>
    <border>
      <left style="thick">
        <color theme="9" tint="0.39994506668294322"/>
      </left>
      <right style="thick">
        <color theme="9" tint="0.39994506668294322"/>
      </right>
      <top/>
      <bottom/>
      <diagonal/>
    </border>
    <border>
      <left style="thick">
        <color theme="9" tint="0.39994506668294322"/>
      </left>
      <right style="thick">
        <color theme="9" tint="0.39994506668294322"/>
      </right>
      <top/>
      <bottom style="thick">
        <color theme="9" tint="0.39994506668294322"/>
      </bottom>
      <diagonal/>
    </border>
    <border>
      <left style="thick">
        <color theme="4" tint="0.59996337778862885"/>
      </left>
      <right style="thick">
        <color theme="4" tint="0.59996337778862885"/>
      </right>
      <top style="thick">
        <color theme="4" tint="0.59996337778862885"/>
      </top>
      <bottom/>
      <diagonal/>
    </border>
    <border>
      <left style="thick">
        <color theme="4" tint="0.59996337778862885"/>
      </left>
      <right style="thick">
        <color theme="4" tint="0.59996337778862885"/>
      </right>
      <top/>
      <bottom/>
      <diagonal/>
    </border>
    <border>
      <left style="double">
        <color indexed="64"/>
      </left>
      <right/>
      <top style="thin">
        <color auto="1"/>
      </top>
      <bottom style="thin">
        <color indexed="64"/>
      </bottom>
      <diagonal/>
    </border>
    <border>
      <left style="thin">
        <color indexed="64"/>
      </left>
      <right style="double">
        <color indexed="64"/>
      </right>
      <top/>
      <bottom style="thin">
        <color indexed="64"/>
      </bottom>
      <diagonal/>
    </border>
    <border>
      <left style="thin">
        <color indexed="64"/>
      </left>
      <right style="thick">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ck">
        <color theme="4" tint="0.59996337778862885"/>
      </left>
      <right style="thick">
        <color theme="4" tint="0.59996337778862885"/>
      </right>
      <top/>
      <bottom style="thick">
        <color theme="8" tint="0.59999389629810485"/>
      </bottom>
      <diagonal/>
    </border>
  </borders>
  <cellStyleXfs count="4">
    <xf numFmtId="0" fontId="0" fillId="0" borderId="0"/>
    <xf numFmtId="0" fontId="2" fillId="0" borderId="0" applyNumberFormat="0" applyFill="0" applyBorder="0" applyAlignment="0" applyProtection="0"/>
    <xf numFmtId="0" fontId="15" fillId="5" borderId="0" applyNumberFormat="0" applyBorder="0" applyAlignment="0" applyProtection="0"/>
    <xf numFmtId="0" fontId="21" fillId="6" borderId="0" applyNumberFormat="0" applyBorder="0" applyAlignment="0" applyProtection="0"/>
  </cellStyleXfs>
  <cellXfs count="767">
    <xf numFmtId="0" fontId="0" fillId="0" borderId="0" xfId="0"/>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0" fillId="0" borderId="0" xfId="0" applyAlignment="1">
      <alignment wrapText="1"/>
    </xf>
    <xf numFmtId="0" fontId="10" fillId="0" borderId="0" xfId="0" applyFont="1" applyAlignment="1">
      <alignment vertical="center"/>
    </xf>
    <xf numFmtId="0" fontId="10" fillId="0" borderId="0" xfId="0" applyFont="1" applyAlignment="1">
      <alignment vertical="center" wrapText="1"/>
    </xf>
    <xf numFmtId="0" fontId="0" fillId="0" borderId="0" xfId="0" applyAlignment="1">
      <alignment horizontal="center"/>
    </xf>
    <xf numFmtId="49" fontId="0" fillId="0" borderId="0" xfId="0" applyNumberFormat="1" applyAlignment="1">
      <alignment horizontal="left" vertical="center" indent="3" readingOrder="1"/>
    </xf>
    <xf numFmtId="49" fontId="0" fillId="0" borderId="0" xfId="0" applyNumberFormat="1" applyAlignment="1">
      <alignment horizontal="left" vertical="center" wrapText="1" readingOrder="1"/>
    </xf>
    <xf numFmtId="49" fontId="17" fillId="0" borderId="0" xfId="0" applyNumberFormat="1" applyFont="1" applyAlignment="1">
      <alignment horizontal="left" vertical="center" indent="3" readingOrder="1"/>
    </xf>
    <xf numFmtId="49" fontId="17" fillId="0" borderId="0" xfId="0" applyNumberFormat="1" applyFont="1" applyAlignment="1">
      <alignment horizontal="left" vertical="center" wrapText="1" readingOrder="1"/>
    </xf>
    <xf numFmtId="0" fontId="5" fillId="0" borderId="0" xfId="1" applyFont="1" applyProtection="1">
      <protection locked="0"/>
    </xf>
    <xf numFmtId="0" fontId="5" fillId="0" borderId="0" xfId="1" applyFont="1" applyAlignment="1" applyProtection="1">
      <alignment wrapText="1"/>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5" fillId="0" borderId="0" xfId="1" applyFont="1" applyProtection="1"/>
    <xf numFmtId="0" fontId="5" fillId="0" borderId="0" xfId="1" applyFont="1" applyAlignment="1" applyProtection="1">
      <alignment wrapText="1"/>
    </xf>
    <xf numFmtId="0" fontId="2" fillId="0" borderId="0" xfId="1" applyProtection="1"/>
    <xf numFmtId="0" fontId="30" fillId="0" borderId="0" xfId="0" applyFont="1"/>
    <xf numFmtId="0" fontId="23" fillId="0" borderId="0" xfId="0" applyFont="1" applyProtection="1">
      <protection locked="0"/>
    </xf>
    <xf numFmtId="0" fontId="30" fillId="0" borderId="0" xfId="0" applyFont="1" applyProtection="1">
      <protection locked="0"/>
    </xf>
    <xf numFmtId="0" fontId="33" fillId="3" borderId="1" xfId="0" applyFont="1" applyFill="1" applyBorder="1" applyProtection="1">
      <protection locked="0"/>
    </xf>
    <xf numFmtId="0" fontId="30" fillId="10" borderId="5" xfId="0" applyFont="1" applyFill="1" applyBorder="1" applyAlignment="1" applyProtection="1">
      <alignment horizontal="center" vertical="center"/>
      <protection locked="0"/>
    </xf>
    <xf numFmtId="164" fontId="30" fillId="0" borderId="12" xfId="0" applyNumberFormat="1" applyFont="1" applyBorder="1" applyAlignment="1">
      <alignment horizontal="center"/>
    </xf>
    <xf numFmtId="0" fontId="30" fillId="0" borderId="5" xfId="0" applyFont="1" applyBorder="1" applyProtection="1">
      <protection locked="0"/>
    </xf>
    <xf numFmtId="0" fontId="30" fillId="0" borderId="3" xfId="0" applyFont="1" applyBorder="1" applyProtection="1">
      <protection locked="0"/>
    </xf>
    <xf numFmtId="0" fontId="30" fillId="0" borderId="39" xfId="0" applyFont="1" applyBorder="1" applyProtection="1">
      <protection locked="0"/>
    </xf>
    <xf numFmtId="0" fontId="30" fillId="10" borderId="2" xfId="0" applyFont="1" applyFill="1" applyBorder="1" applyAlignment="1" applyProtection="1">
      <alignment horizontal="center" vertical="center"/>
      <protection locked="0"/>
    </xf>
    <xf numFmtId="164" fontId="30" fillId="0" borderId="1" xfId="0" applyNumberFormat="1" applyFont="1" applyBorder="1" applyAlignment="1">
      <alignment horizontal="center"/>
    </xf>
    <xf numFmtId="0" fontId="30" fillId="0" borderId="1" xfId="0" applyFont="1" applyBorder="1" applyProtection="1">
      <protection locked="0"/>
    </xf>
    <xf numFmtId="0" fontId="30" fillId="0" borderId="12" xfId="0" applyFont="1" applyBorder="1" applyProtection="1">
      <protection locked="0"/>
    </xf>
    <xf numFmtId="0" fontId="30" fillId="0" borderId="2" xfId="0" applyFont="1" applyBorder="1" applyProtection="1">
      <protection locked="0"/>
    </xf>
    <xf numFmtId="0" fontId="33" fillId="3" borderId="12" xfId="0" applyFont="1" applyFill="1" applyBorder="1" applyProtection="1">
      <protection locked="0"/>
    </xf>
    <xf numFmtId="0" fontId="30" fillId="10" borderId="1" xfId="0" applyFont="1" applyFill="1" applyBorder="1" applyAlignment="1" applyProtection="1">
      <alignment horizontal="center" vertical="center"/>
      <protection locked="0"/>
    </xf>
    <xf numFmtId="0" fontId="30" fillId="0" borderId="13" xfId="0" applyFont="1" applyBorder="1" applyProtection="1">
      <protection locked="0"/>
    </xf>
    <xf numFmtId="0" fontId="30" fillId="0" borderId="40" xfId="0" applyFont="1" applyBorder="1" applyProtection="1">
      <protection locked="0"/>
    </xf>
    <xf numFmtId="0" fontId="23" fillId="0" borderId="0" xfId="0" applyFont="1"/>
    <xf numFmtId="0" fontId="30" fillId="0" borderId="0" xfId="0" applyFont="1" applyAlignment="1">
      <alignment vertical="center"/>
    </xf>
    <xf numFmtId="0" fontId="30" fillId="0" borderId="14" xfId="0" applyFont="1" applyBorder="1"/>
    <xf numFmtId="0" fontId="30" fillId="0" borderId="46" xfId="0" applyFont="1" applyBorder="1"/>
    <xf numFmtId="0" fontId="23" fillId="0" borderId="39" xfId="0" applyFont="1" applyBorder="1"/>
    <xf numFmtId="0" fontId="30" fillId="0" borderId="1" xfId="0" applyFont="1" applyBorder="1"/>
    <xf numFmtId="0" fontId="30" fillId="0" borderId="1" xfId="0" applyFont="1" applyBorder="1" applyAlignment="1">
      <alignment wrapText="1"/>
    </xf>
    <xf numFmtId="0" fontId="30" fillId="0" borderId="39" xfId="0" applyFont="1" applyBorder="1"/>
    <xf numFmtId="0" fontId="30" fillId="0" borderId="0" xfId="0" applyFont="1" applyAlignment="1">
      <alignment wrapText="1"/>
    </xf>
    <xf numFmtId="0" fontId="30" fillId="0" borderId="13" xfId="0" applyFont="1" applyBorder="1" applyAlignment="1">
      <alignment wrapText="1"/>
    </xf>
    <xf numFmtId="0" fontId="30" fillId="10" borderId="0" xfId="0" applyFont="1" applyFill="1" applyAlignment="1" applyProtection="1">
      <alignment horizontal="center"/>
      <protection locked="0"/>
    </xf>
    <xf numFmtId="49" fontId="30" fillId="0" borderId="39" xfId="0" applyNumberFormat="1" applyFont="1" applyBorder="1" applyAlignment="1">
      <alignment horizontal="left" vertical="center" readingOrder="1"/>
    </xf>
    <xf numFmtId="0" fontId="30" fillId="7" borderId="2" xfId="0" applyFont="1" applyFill="1" applyBorder="1" applyAlignment="1" applyProtection="1">
      <alignment horizontal="center" vertical="center" wrapText="1" readingOrder="1"/>
      <protection locked="0"/>
    </xf>
    <xf numFmtId="168" fontId="30" fillId="10" borderId="2" xfId="0" applyNumberFormat="1" applyFont="1" applyFill="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7" borderId="2" xfId="0" applyFont="1" applyFill="1" applyBorder="1" applyAlignment="1">
      <alignment horizontal="center"/>
    </xf>
    <xf numFmtId="0" fontId="30" fillId="0" borderId="3" xfId="0" applyFont="1" applyBorder="1" applyAlignment="1" applyProtection="1">
      <alignment horizontal="center" vertical="center"/>
      <protection locked="0"/>
    </xf>
    <xf numFmtId="0" fontId="30" fillId="7" borderId="6" xfId="0" applyFont="1" applyFill="1" applyBorder="1" applyAlignment="1" applyProtection="1">
      <alignment horizontal="center" vertical="center" wrapText="1" readingOrder="1"/>
      <protection locked="0"/>
    </xf>
    <xf numFmtId="0" fontId="30" fillId="7" borderId="6" xfId="0" applyFont="1" applyFill="1" applyBorder="1" applyAlignment="1">
      <alignment horizontal="center"/>
    </xf>
    <xf numFmtId="0" fontId="30" fillId="10" borderId="6" xfId="0" applyFont="1" applyFill="1" applyBorder="1" applyAlignment="1" applyProtection="1">
      <alignment horizontal="center" vertical="center"/>
      <protection locked="0"/>
    </xf>
    <xf numFmtId="168" fontId="30" fillId="10" borderId="6" xfId="0" applyNumberFormat="1" applyFont="1" applyFill="1" applyBorder="1" applyAlignment="1" applyProtection="1">
      <alignment horizontal="center" vertical="center"/>
      <protection locked="0"/>
    </xf>
    <xf numFmtId="0" fontId="30" fillId="8" borderId="2" xfId="0" applyFont="1" applyFill="1" applyBorder="1" applyAlignment="1">
      <alignment horizontal="left" vertical="center" wrapText="1" readingOrder="1"/>
    </xf>
    <xf numFmtId="0" fontId="30" fillId="8" borderId="39" xfId="0" applyFont="1" applyFill="1" applyBorder="1" applyAlignment="1">
      <alignment horizontal="left" vertical="center" wrapText="1" readingOrder="1"/>
    </xf>
    <xf numFmtId="0" fontId="30" fillId="8" borderId="39" xfId="0" applyFont="1" applyFill="1" applyBorder="1" applyAlignment="1">
      <alignment horizontal="center"/>
    </xf>
    <xf numFmtId="164" fontId="23" fillId="8" borderId="1" xfId="0" applyNumberFormat="1" applyFont="1" applyFill="1" applyBorder="1" applyAlignment="1">
      <alignment horizontal="center"/>
    </xf>
    <xf numFmtId="0" fontId="36" fillId="0" borderId="0" xfId="1" applyFont="1" applyProtection="1"/>
    <xf numFmtId="0" fontId="47" fillId="0" borderId="0" xfId="0" applyFont="1"/>
    <xf numFmtId="0" fontId="30" fillId="4" borderId="2" xfId="0" applyFont="1" applyFill="1" applyBorder="1" applyAlignment="1" applyProtection="1">
      <alignment horizontal="center" vertical="center"/>
      <protection locked="0"/>
    </xf>
    <xf numFmtId="0" fontId="30" fillId="4" borderId="1" xfId="0" applyFont="1" applyFill="1" applyBorder="1" applyAlignment="1" applyProtection="1">
      <alignment horizontal="center" vertical="center"/>
      <protection locked="0"/>
    </xf>
    <xf numFmtId="0" fontId="30" fillId="7" borderId="2" xfId="0" applyFont="1" applyFill="1" applyBorder="1" applyAlignment="1" applyProtection="1">
      <alignment horizontal="center" vertical="center"/>
      <protection locked="0"/>
    </xf>
    <xf numFmtId="49" fontId="30" fillId="0" borderId="0" xfId="0" applyNumberFormat="1" applyFont="1" applyAlignment="1">
      <alignment horizontal="left" vertical="center" readingOrder="1"/>
    </xf>
    <xf numFmtId="0" fontId="30" fillId="4" borderId="5" xfId="0" applyFont="1" applyFill="1" applyBorder="1" applyAlignment="1" applyProtection="1">
      <alignment horizontal="center" vertical="center"/>
      <protection locked="0"/>
    </xf>
    <xf numFmtId="0" fontId="30" fillId="4" borderId="12" xfId="0" applyFont="1" applyFill="1" applyBorder="1" applyAlignment="1" applyProtection="1">
      <alignment horizontal="center" vertical="center"/>
      <protection locked="0"/>
    </xf>
    <xf numFmtId="0" fontId="30" fillId="4" borderId="3" xfId="0" applyFont="1" applyFill="1" applyBorder="1" applyAlignment="1" applyProtection="1">
      <alignment horizontal="center" vertical="center"/>
      <protection locked="0"/>
    </xf>
    <xf numFmtId="0" fontId="30" fillId="4" borderId="0" xfId="0" applyFont="1" applyFill="1" applyAlignment="1" applyProtection="1">
      <alignment horizontal="center" vertical="center"/>
      <protection locked="0"/>
    </xf>
    <xf numFmtId="49" fontId="30" fillId="0" borderId="0" xfId="0" applyNumberFormat="1" applyFont="1" applyAlignment="1" applyProtection="1">
      <alignment horizontal="left" vertical="center" readingOrder="1"/>
      <protection locked="0"/>
    </xf>
    <xf numFmtId="0" fontId="30" fillId="4" borderId="39" xfId="0" applyFont="1" applyFill="1" applyBorder="1" applyAlignment="1" applyProtection="1">
      <alignment horizontal="center" vertical="center"/>
      <protection locked="0"/>
    </xf>
    <xf numFmtId="0" fontId="30" fillId="0" borderId="0" xfId="0" applyFont="1" applyAlignment="1">
      <alignment horizontal="center"/>
    </xf>
    <xf numFmtId="0" fontId="23" fillId="0" borderId="2" xfId="0" applyFont="1" applyBorder="1"/>
    <xf numFmtId="0" fontId="30" fillId="10" borderId="39" xfId="0" applyFont="1" applyFill="1" applyBorder="1" applyAlignment="1" applyProtection="1">
      <alignment horizontal="center" vertical="center"/>
      <protection locked="0"/>
    </xf>
    <xf numFmtId="0" fontId="30" fillId="10" borderId="0" xfId="0" applyFont="1" applyFill="1" applyAlignment="1" applyProtection="1">
      <alignment horizontal="center" vertical="center"/>
      <protection locked="0"/>
    </xf>
    <xf numFmtId="0" fontId="30" fillId="10" borderId="3" xfId="0" applyFont="1" applyFill="1" applyBorder="1" applyAlignment="1" applyProtection="1">
      <alignment horizontal="center" vertical="center"/>
      <protection locked="0"/>
    </xf>
    <xf numFmtId="0" fontId="30" fillId="10" borderId="41" xfId="0" applyFont="1" applyFill="1" applyBorder="1" applyAlignment="1" applyProtection="1">
      <alignment horizontal="center" vertical="center"/>
      <protection locked="0"/>
    </xf>
    <xf numFmtId="167" fontId="30" fillId="10" borderId="2" xfId="0" applyNumberFormat="1" applyFont="1" applyFill="1" applyBorder="1" applyAlignment="1" applyProtection="1">
      <alignment horizontal="center" vertical="center"/>
      <protection locked="0"/>
    </xf>
    <xf numFmtId="0" fontId="30" fillId="0" borderId="0" xfId="0" applyFont="1" applyAlignment="1">
      <alignment horizontal="center" vertical="center"/>
    </xf>
    <xf numFmtId="0" fontId="23" fillId="0" borderId="0" xfId="0" applyFont="1" applyAlignment="1">
      <alignment horizontal="left" vertical="center"/>
    </xf>
    <xf numFmtId="49" fontId="16" fillId="9" borderId="1" xfId="0" applyNumberFormat="1" applyFont="1" applyFill="1" applyBorder="1" applyAlignment="1">
      <alignment horizontal="left" vertical="top" wrapText="1" readingOrder="1"/>
    </xf>
    <xf numFmtId="49" fontId="18" fillId="9" borderId="1" xfId="0" applyNumberFormat="1" applyFont="1" applyFill="1" applyBorder="1" applyAlignment="1">
      <alignment horizontal="center" wrapText="1" readingOrder="1"/>
    </xf>
    <xf numFmtId="0" fontId="23" fillId="9" borderId="3" xfId="0" applyFont="1" applyFill="1" applyBorder="1" applyAlignment="1">
      <alignment horizontal="center" wrapText="1"/>
    </xf>
    <xf numFmtId="0" fontId="36" fillId="0" borderId="0" xfId="1" applyFont="1" applyAlignment="1" applyProtection="1">
      <protection locked="0"/>
    </xf>
    <xf numFmtId="49" fontId="30" fillId="0" borderId="0" xfId="0" applyNumberFormat="1" applyFont="1" applyAlignment="1">
      <alignment horizontal="left" vertical="center" wrapText="1" readingOrder="1"/>
    </xf>
    <xf numFmtId="49" fontId="30" fillId="0" borderId="0" xfId="0" applyNumberFormat="1" applyFont="1" applyAlignment="1">
      <alignment wrapText="1"/>
    </xf>
    <xf numFmtId="49" fontId="30" fillId="0" borderId="0" xfId="0" applyNumberFormat="1" applyFont="1"/>
    <xf numFmtId="0" fontId="30" fillId="0" borderId="0" xfId="1" applyFont="1" applyProtection="1">
      <protection locked="0"/>
    </xf>
    <xf numFmtId="164" fontId="30" fillId="2" borderId="2" xfId="0" applyNumberFormat="1" applyFont="1" applyFill="1" applyBorder="1" applyAlignment="1" applyProtection="1">
      <alignment horizontal="center" vertical="center"/>
      <protection locked="0"/>
    </xf>
    <xf numFmtId="0" fontId="30" fillId="2" borderId="2" xfId="0" applyFont="1" applyFill="1" applyBorder="1" applyAlignment="1" applyProtection="1">
      <alignment horizontal="center" vertical="center"/>
      <protection locked="0"/>
    </xf>
    <xf numFmtId="164" fontId="30" fillId="10" borderId="2" xfId="0" applyNumberFormat="1" applyFont="1" applyFill="1" applyBorder="1" applyAlignment="1" applyProtection="1">
      <alignment horizontal="center" vertical="center"/>
      <protection locked="0"/>
    </xf>
    <xf numFmtId="49" fontId="30" fillId="0" borderId="1" xfId="0" applyNumberFormat="1" applyFont="1" applyBorder="1" applyAlignment="1">
      <alignment horizontal="center" vertical="center" wrapText="1" readingOrder="1"/>
    </xf>
    <xf numFmtId="0" fontId="30" fillId="0" borderId="40" xfId="0" applyFont="1" applyBorder="1"/>
    <xf numFmtId="164" fontId="30" fillId="10" borderId="1" xfId="0" applyNumberFormat="1" applyFont="1" applyFill="1" applyBorder="1" applyAlignment="1" applyProtection="1">
      <alignment horizontal="center" vertical="center"/>
      <protection locked="0"/>
    </xf>
    <xf numFmtId="164" fontId="30" fillId="10" borderId="6" xfId="0" applyNumberFormat="1" applyFont="1" applyFill="1" applyBorder="1" applyAlignment="1" applyProtection="1">
      <alignment horizontal="center" vertical="center"/>
      <protection locked="0"/>
    </xf>
    <xf numFmtId="0" fontId="30" fillId="10" borderId="12" xfId="0" applyFont="1" applyFill="1" applyBorder="1" applyAlignment="1" applyProtection="1">
      <alignment horizontal="center" vertical="center" wrapText="1" readingOrder="1"/>
      <protection locked="0"/>
    </xf>
    <xf numFmtId="0" fontId="30" fillId="10" borderId="0" xfId="0" applyFont="1" applyFill="1" applyAlignment="1" applyProtection="1">
      <alignment horizontal="left" vertical="center" wrapText="1" readingOrder="1"/>
      <protection locked="0"/>
    </xf>
    <xf numFmtId="0" fontId="30" fillId="10" borderId="1" xfId="0" applyFont="1" applyFill="1" applyBorder="1" applyAlignment="1" applyProtection="1">
      <alignment horizontal="left" vertical="center" wrapText="1" readingOrder="1"/>
      <protection locked="0"/>
    </xf>
    <xf numFmtId="49" fontId="23" fillId="0" borderId="1" xfId="0" applyNumberFormat="1" applyFont="1" applyBorder="1" applyAlignment="1">
      <alignment horizontal="center" vertical="center" wrapText="1" readingOrder="1"/>
    </xf>
    <xf numFmtId="0" fontId="30" fillId="10" borderId="39" xfId="0" applyFont="1" applyFill="1" applyBorder="1" applyAlignment="1" applyProtection="1">
      <alignment horizontal="left" vertical="center" wrapText="1" readingOrder="1"/>
      <protection locked="0"/>
    </xf>
    <xf numFmtId="164" fontId="30" fillId="0" borderId="2" xfId="0" applyNumberFormat="1" applyFont="1" applyBorder="1" applyAlignment="1">
      <alignment horizontal="center" vertical="center"/>
    </xf>
    <xf numFmtId="0" fontId="30" fillId="0" borderId="1" xfId="0" applyFont="1" applyBorder="1" applyAlignment="1">
      <alignment horizontal="left" vertical="center"/>
    </xf>
    <xf numFmtId="0" fontId="30" fillId="0" borderId="1" xfId="0" applyFont="1" applyBorder="1" applyAlignment="1">
      <alignment horizontal="center" vertical="center"/>
    </xf>
    <xf numFmtId="0" fontId="30" fillId="0" borderId="1" xfId="0" applyFont="1" applyBorder="1" applyAlignment="1" applyProtection="1">
      <alignment horizontal="left" vertical="center"/>
      <protection locked="0"/>
    </xf>
    <xf numFmtId="165" fontId="30" fillId="7" borderId="2" xfId="0" applyNumberFormat="1" applyFont="1" applyFill="1" applyBorder="1" applyAlignment="1">
      <alignment horizontal="center" vertical="center"/>
    </xf>
    <xf numFmtId="0" fontId="30" fillId="7" borderId="2" xfId="0" applyFont="1" applyFill="1" applyBorder="1" applyAlignment="1" applyProtection="1">
      <alignment horizontal="center" vertical="center" wrapText="1"/>
      <protection locked="0"/>
    </xf>
    <xf numFmtId="0" fontId="23" fillId="3" borderId="0" xfId="0" applyFont="1" applyFill="1"/>
    <xf numFmtId="0" fontId="30" fillId="10" borderId="12" xfId="0" applyFont="1" applyFill="1" applyBorder="1" applyAlignment="1" applyProtection="1">
      <alignment horizontal="center" vertical="center"/>
      <protection locked="0"/>
    </xf>
    <xf numFmtId="0" fontId="30" fillId="7" borderId="39" xfId="0" applyFont="1" applyFill="1" applyBorder="1" applyAlignment="1" applyProtection="1">
      <alignment horizontal="center"/>
      <protection locked="0"/>
    </xf>
    <xf numFmtId="0" fontId="30" fillId="7" borderId="0" xfId="0" applyFont="1" applyFill="1" applyAlignment="1" applyProtection="1">
      <alignment horizontal="center"/>
      <protection locked="0"/>
    </xf>
    <xf numFmtId="0" fontId="30" fillId="7" borderId="14" xfId="0" applyFont="1" applyFill="1" applyBorder="1" applyAlignment="1" applyProtection="1">
      <alignment horizontal="center"/>
      <protection locked="0"/>
    </xf>
    <xf numFmtId="0" fontId="30" fillId="0" borderId="3" xfId="0" applyFont="1" applyBorder="1" applyAlignment="1">
      <alignment wrapText="1"/>
    </xf>
    <xf numFmtId="0" fontId="0" fillId="0" borderId="5" xfId="0" applyBorder="1" applyProtection="1">
      <protection locked="0"/>
    </xf>
    <xf numFmtId="0" fontId="30" fillId="0" borderId="41" xfId="0" applyFont="1" applyBorder="1" applyProtection="1">
      <protection locked="0"/>
    </xf>
    <xf numFmtId="0" fontId="30" fillId="3" borderId="1" xfId="0" applyFont="1" applyFill="1" applyBorder="1" applyProtection="1">
      <protection locked="0"/>
    </xf>
    <xf numFmtId="0" fontId="30" fillId="0" borderId="2" xfId="0" applyFont="1" applyBorder="1"/>
    <xf numFmtId="0" fontId="0" fillId="0" borderId="4" xfId="0" applyBorder="1"/>
    <xf numFmtId="164" fontId="30" fillId="0" borderId="25" xfId="0" applyNumberFormat="1" applyFont="1" applyBorder="1" applyAlignment="1">
      <alignment horizontal="center" vertical="center"/>
    </xf>
    <xf numFmtId="0" fontId="30" fillId="0" borderId="12" xfId="0" applyFont="1" applyBorder="1" applyAlignment="1">
      <alignment horizontal="center" vertical="center"/>
    </xf>
    <xf numFmtId="0" fontId="30" fillId="0" borderId="2"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9" borderId="1" xfId="0" applyFont="1" applyFill="1" applyBorder="1" applyAlignment="1" applyProtection="1">
      <alignment horizontal="center" vertical="center"/>
      <protection locked="0"/>
    </xf>
    <xf numFmtId="0" fontId="30" fillId="9" borderId="46" xfId="0" applyFont="1" applyFill="1" applyBorder="1" applyAlignment="1" applyProtection="1">
      <alignment horizontal="center" vertical="center"/>
      <protection locked="0"/>
    </xf>
    <xf numFmtId="0" fontId="30" fillId="9" borderId="12" xfId="0"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protection locked="0"/>
    </xf>
    <xf numFmtId="0" fontId="30" fillId="3" borderId="3"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0" borderId="2" xfId="0" applyFont="1" applyBorder="1" applyAlignment="1">
      <alignment vertical="center"/>
    </xf>
    <xf numFmtId="0" fontId="30" fillId="3" borderId="0" xfId="0" applyFont="1" applyFill="1" applyProtection="1">
      <protection locked="0"/>
    </xf>
    <xf numFmtId="0" fontId="30" fillId="3" borderId="12" xfId="0" applyFont="1" applyFill="1" applyBorder="1" applyProtection="1">
      <protection locked="0"/>
    </xf>
    <xf numFmtId="0" fontId="30" fillId="3" borderId="5" xfId="0" applyFont="1" applyFill="1" applyBorder="1" applyProtection="1">
      <protection locked="0"/>
    </xf>
    <xf numFmtId="0" fontId="30" fillId="2" borderId="3" xfId="0" applyFont="1" applyFill="1" applyBorder="1" applyAlignment="1" applyProtection="1">
      <alignment horizontal="center" vertical="center"/>
      <protection locked="0"/>
    </xf>
    <xf numFmtId="0" fontId="30" fillId="2" borderId="1" xfId="0" applyFont="1" applyFill="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0" fillId="2" borderId="42" xfId="0" applyFont="1" applyFill="1" applyBorder="1" applyAlignment="1" applyProtection="1">
      <alignment horizontal="center" vertical="center"/>
      <protection locked="0"/>
    </xf>
    <xf numFmtId="0" fontId="30" fillId="2" borderId="12" xfId="0" applyFont="1" applyFill="1" applyBorder="1" applyAlignment="1" applyProtection="1">
      <alignment horizontal="center" vertical="center"/>
      <protection locked="0"/>
    </xf>
    <xf numFmtId="0" fontId="0" fillId="11" borderId="17" xfId="0" applyFill="1" applyBorder="1" applyAlignment="1" applyProtection="1">
      <alignment horizontal="center"/>
      <protection locked="0"/>
    </xf>
    <xf numFmtId="0" fontId="30" fillId="10" borderId="39" xfId="0" applyFont="1" applyFill="1" applyBorder="1" applyAlignment="1" applyProtection="1">
      <alignment horizontal="center"/>
      <protection locked="0"/>
    </xf>
    <xf numFmtId="0" fontId="0" fillId="11" borderId="2" xfId="0" applyFill="1" applyBorder="1" applyAlignment="1" applyProtection="1">
      <alignment horizontal="center"/>
      <protection locked="0"/>
    </xf>
    <xf numFmtId="0" fontId="0" fillId="11" borderId="5" xfId="0" applyFill="1" applyBorder="1" applyAlignment="1" applyProtection="1">
      <alignment horizontal="center"/>
      <protection locked="0"/>
    </xf>
    <xf numFmtId="0" fontId="30" fillId="10" borderId="14" xfId="0" applyFont="1" applyFill="1" applyBorder="1" applyAlignment="1" applyProtection="1">
      <alignment horizontal="center"/>
      <protection locked="0"/>
    </xf>
    <xf numFmtId="0" fontId="0" fillId="11" borderId="41" xfId="0" applyFill="1" applyBorder="1" applyAlignment="1" applyProtection="1">
      <alignment horizontal="center"/>
      <protection locked="0"/>
    </xf>
    <xf numFmtId="0" fontId="1" fillId="8" borderId="2" xfId="0" applyFont="1" applyFill="1" applyBorder="1" applyAlignment="1" applyProtection="1">
      <alignment horizontal="right"/>
      <protection locked="0"/>
    </xf>
    <xf numFmtId="0" fontId="0" fillId="0" borderId="5" xfId="0" applyBorder="1"/>
    <xf numFmtId="0" fontId="0" fillId="8" borderId="2" xfId="0" applyFill="1" applyBorder="1"/>
    <xf numFmtId="0" fontId="0" fillId="8" borderId="39" xfId="0" applyFill="1" applyBorder="1"/>
    <xf numFmtId="0" fontId="10" fillId="0" borderId="39" xfId="0" applyFont="1" applyBorder="1" applyAlignment="1">
      <alignment vertical="center" wrapText="1"/>
    </xf>
    <xf numFmtId="0" fontId="30" fillId="8" borderId="2" xfId="0" applyFont="1" applyFill="1" applyBorder="1" applyAlignment="1">
      <alignment vertical="center"/>
    </xf>
    <xf numFmtId="0" fontId="30" fillId="0" borderId="0" xfId="0" applyFont="1" applyAlignment="1" applyProtection="1">
      <alignment horizontal="left" vertical="center"/>
      <protection locked="0"/>
    </xf>
    <xf numFmtId="164" fontId="0" fillId="8" borderId="1" xfId="0" applyNumberFormat="1" applyFill="1" applyBorder="1" applyAlignment="1">
      <alignment horizontal="center" vertical="center"/>
    </xf>
    <xf numFmtId="0" fontId="30" fillId="0" borderId="0" xfId="0" applyFont="1" applyAlignment="1" applyProtection="1">
      <alignment horizontal="center"/>
      <protection locked="0"/>
    </xf>
    <xf numFmtId="164" fontId="30" fillId="0" borderId="1" xfId="0" applyNumberFormat="1" applyFont="1" applyBorder="1" applyAlignment="1">
      <alignment horizontal="center" vertical="center"/>
    </xf>
    <xf numFmtId="0" fontId="30" fillId="0" borderId="12" xfId="0" applyFont="1" applyBorder="1" applyAlignment="1" applyProtection="1">
      <alignment horizontal="left" vertical="center"/>
      <protection locked="0"/>
    </xf>
    <xf numFmtId="0" fontId="0" fillId="0" borderId="0" xfId="1" applyFont="1" applyProtection="1"/>
    <xf numFmtId="0" fontId="31" fillId="0" borderId="0" xfId="1" applyFont="1" applyProtection="1"/>
    <xf numFmtId="49" fontId="30" fillId="0" borderId="0" xfId="0" applyNumberFormat="1" applyFont="1" applyProtection="1">
      <protection locked="0"/>
    </xf>
    <xf numFmtId="49" fontId="30" fillId="0" borderId="0" xfId="0" applyNumberFormat="1" applyFont="1" applyAlignment="1" applyProtection="1">
      <alignment wrapText="1"/>
      <protection locked="0"/>
    </xf>
    <xf numFmtId="0" fontId="30" fillId="3" borderId="12" xfId="0" applyFont="1" applyFill="1" applyBorder="1" applyAlignment="1" applyProtection="1">
      <alignment wrapText="1"/>
      <protection locked="0"/>
    </xf>
    <xf numFmtId="0" fontId="0" fillId="0" borderId="1" xfId="0" applyBorder="1" applyAlignment="1">
      <alignment horizontal="center" vertical="center" wrapText="1"/>
    </xf>
    <xf numFmtId="0" fontId="30" fillId="0" borderId="3" xfId="0" applyFont="1" applyBorder="1" applyAlignment="1">
      <alignment horizontal="left" vertical="center"/>
    </xf>
    <xf numFmtId="0" fontId="30" fillId="0" borderId="12" xfId="0" applyFont="1" applyBorder="1" applyAlignment="1">
      <alignment horizontal="left" vertical="center"/>
    </xf>
    <xf numFmtId="165" fontId="23" fillId="3" borderId="5" xfId="0" applyNumberFormat="1" applyFont="1" applyFill="1" applyBorder="1"/>
    <xf numFmtId="165" fontId="34" fillId="8" borderId="39" xfId="0" applyNumberFormat="1" applyFont="1" applyFill="1" applyBorder="1"/>
    <xf numFmtId="0" fontId="1" fillId="0" borderId="7" xfId="0" applyFont="1" applyBorder="1"/>
    <xf numFmtId="0" fontId="23" fillId="3" borderId="9" xfId="0" applyFont="1" applyFill="1" applyBorder="1" applyAlignment="1">
      <alignment horizontal="center" vertical="center" wrapText="1"/>
    </xf>
    <xf numFmtId="0" fontId="23" fillId="3" borderId="11" xfId="0" applyFont="1" applyFill="1" applyBorder="1" applyAlignment="1">
      <alignment horizontal="center" vertical="center" wrapText="1"/>
    </xf>
    <xf numFmtId="2" fontId="30" fillId="11" borderId="12" xfId="0" applyNumberFormat="1" applyFont="1" applyFill="1" applyBorder="1" applyAlignment="1">
      <alignment horizontal="center" vertical="center"/>
    </xf>
    <xf numFmtId="2" fontId="30" fillId="11" borderId="1" xfId="0" applyNumberFormat="1" applyFont="1" applyFill="1" applyBorder="1" applyAlignment="1">
      <alignment horizontal="center" vertical="center"/>
    </xf>
    <xf numFmtId="2" fontId="30" fillId="11" borderId="1" xfId="0" applyNumberFormat="1" applyFont="1" applyFill="1" applyBorder="1" applyAlignment="1">
      <alignment horizontal="center"/>
    </xf>
    <xf numFmtId="0" fontId="16" fillId="12" borderId="1" xfId="0" applyFont="1" applyFill="1" applyBorder="1" applyAlignment="1">
      <alignment horizontal="center" vertical="center"/>
    </xf>
    <xf numFmtId="1" fontId="30" fillId="11" borderId="2" xfId="0" applyNumberFormat="1" applyFont="1" applyFill="1" applyBorder="1" applyAlignment="1">
      <alignment horizontal="center" vertical="center"/>
    </xf>
    <xf numFmtId="0" fontId="30" fillId="3" borderId="12" xfId="0" applyFont="1" applyFill="1" applyBorder="1" applyAlignment="1">
      <alignment horizontal="center" vertical="center"/>
    </xf>
    <xf numFmtId="0" fontId="30" fillId="3" borderId="3" xfId="0" applyFont="1" applyFill="1" applyBorder="1" applyAlignment="1">
      <alignment horizontal="center" vertical="center"/>
    </xf>
    <xf numFmtId="0" fontId="32" fillId="0" borderId="0" xfId="0" applyFont="1" applyAlignment="1" applyProtection="1">
      <alignment wrapText="1"/>
      <protection locked="0"/>
    </xf>
    <xf numFmtId="0" fontId="32" fillId="0" borderId="9" xfId="0" applyFont="1" applyBorder="1" applyAlignment="1" applyProtection="1">
      <alignment wrapText="1"/>
      <protection locked="0"/>
    </xf>
    <xf numFmtId="0" fontId="32" fillId="0" borderId="39" xfId="0" applyFont="1" applyBorder="1" applyAlignment="1" applyProtection="1">
      <alignment wrapText="1"/>
      <protection locked="0"/>
    </xf>
    <xf numFmtId="0" fontId="32" fillId="0" borderId="1" xfId="0" applyFont="1" applyBorder="1" applyAlignment="1" applyProtection="1">
      <alignment wrapText="1"/>
      <protection locked="0"/>
    </xf>
    <xf numFmtId="0" fontId="32" fillId="0" borderId="12" xfId="0" applyFont="1" applyBorder="1" applyAlignment="1" applyProtection="1">
      <alignment wrapText="1"/>
      <protection locked="0"/>
    </xf>
    <xf numFmtId="0" fontId="32" fillId="0" borderId="14" xfId="0" applyFont="1" applyBorder="1" applyAlignment="1" applyProtection="1">
      <alignment wrapText="1"/>
      <protection locked="0"/>
    </xf>
    <xf numFmtId="0" fontId="32" fillId="0" borderId="3" xfId="0" applyFont="1" applyBorder="1" applyAlignment="1" applyProtection="1">
      <alignment wrapText="1"/>
      <protection locked="0"/>
    </xf>
    <xf numFmtId="0" fontId="23" fillId="10" borderId="0" xfId="0" applyFont="1" applyFill="1" applyAlignment="1">
      <alignment horizontal="left" vertical="center"/>
    </xf>
    <xf numFmtId="0" fontId="0" fillId="10" borderId="0" xfId="0" applyFill="1" applyAlignment="1">
      <alignment horizontal="left" vertical="center"/>
    </xf>
    <xf numFmtId="0" fontId="0" fillId="8" borderId="2" xfId="0" applyFill="1" applyBorder="1" applyAlignment="1">
      <alignment horizontal="left" vertical="center"/>
    </xf>
    <xf numFmtId="164" fontId="0" fillId="0" borderId="0" xfId="0" applyNumberFormat="1" applyAlignment="1">
      <alignment horizontal="center"/>
    </xf>
    <xf numFmtId="0" fontId="30" fillId="3" borderId="41" xfId="0" applyFont="1" applyFill="1" applyBorder="1"/>
    <xf numFmtId="0" fontId="0" fillId="3" borderId="14" xfId="0" applyFill="1" applyBorder="1"/>
    <xf numFmtId="0" fontId="23" fillId="3" borderId="39" xfId="0" applyFont="1" applyFill="1" applyBorder="1"/>
    <xf numFmtId="0" fontId="33" fillId="3" borderId="1" xfId="0" applyFont="1" applyFill="1" applyBorder="1"/>
    <xf numFmtId="0" fontId="34" fillId="3" borderId="1" xfId="0" applyFont="1" applyFill="1" applyBorder="1"/>
    <xf numFmtId="164" fontId="30" fillId="3" borderId="1" xfId="0" applyNumberFormat="1" applyFont="1" applyFill="1" applyBorder="1"/>
    <xf numFmtId="164" fontId="30" fillId="3" borderId="40" xfId="0" applyNumberFormat="1" applyFont="1" applyFill="1" applyBorder="1"/>
    <xf numFmtId="164" fontId="30" fillId="3" borderId="39" xfId="0" applyNumberFormat="1" applyFont="1" applyFill="1" applyBorder="1"/>
    <xf numFmtId="164" fontId="30" fillId="3" borderId="2" xfId="0" applyNumberFormat="1" applyFont="1" applyFill="1" applyBorder="1"/>
    <xf numFmtId="0" fontId="30" fillId="3" borderId="1" xfId="0" applyFont="1" applyFill="1" applyBorder="1"/>
    <xf numFmtId="0" fontId="23" fillId="3" borderId="0" xfId="0" applyFont="1" applyFill="1" applyAlignment="1">
      <alignment vertical="center"/>
    </xf>
    <xf numFmtId="0" fontId="33" fillId="8" borderId="39" xfId="0" applyFont="1" applyFill="1" applyBorder="1" applyAlignment="1">
      <alignment horizontal="left"/>
    </xf>
    <xf numFmtId="0" fontId="3" fillId="0" borderId="0" xfId="0" applyFont="1"/>
    <xf numFmtId="0" fontId="23" fillId="3" borderId="8" xfId="0" applyFont="1" applyFill="1" applyBorder="1" applyAlignment="1">
      <alignment horizontal="left" vertical="center" wrapText="1"/>
    </xf>
    <xf numFmtId="0" fontId="23" fillId="3" borderId="10" xfId="0" applyFont="1" applyFill="1" applyBorder="1" applyAlignment="1">
      <alignment horizontal="left" vertical="center" wrapText="1"/>
    </xf>
    <xf numFmtId="1" fontId="34" fillId="8" borderId="39" xfId="0" applyNumberFormat="1" applyFont="1" applyFill="1" applyBorder="1" applyAlignment="1" applyProtection="1">
      <alignment horizontal="center" vertical="center"/>
      <protection locked="0"/>
    </xf>
    <xf numFmtId="0" fontId="23" fillId="8" borderId="39" xfId="0" applyFont="1" applyFill="1" applyBorder="1" applyProtection="1">
      <protection locked="0"/>
    </xf>
    <xf numFmtId="0" fontId="23" fillId="8" borderId="40" xfId="0" applyFont="1" applyFill="1" applyBorder="1" applyProtection="1">
      <protection locked="0"/>
    </xf>
    <xf numFmtId="0" fontId="30" fillId="0" borderId="5" xfId="0" applyFont="1" applyBorder="1"/>
    <xf numFmtId="0" fontId="30" fillId="3" borderId="2" xfId="0" applyFont="1" applyFill="1" applyBorder="1"/>
    <xf numFmtId="0" fontId="34" fillId="3" borderId="12" xfId="0" applyFont="1" applyFill="1" applyBorder="1"/>
    <xf numFmtId="0" fontId="36" fillId="3" borderId="5" xfId="0" applyFont="1" applyFill="1" applyBorder="1"/>
    <xf numFmtId="0" fontId="30" fillId="3" borderId="12" xfId="0" applyFont="1" applyFill="1" applyBorder="1" applyAlignment="1">
      <alignment wrapText="1"/>
    </xf>
    <xf numFmtId="0" fontId="4" fillId="0" borderId="0" xfId="0" applyFont="1"/>
    <xf numFmtId="0" fontId="2" fillId="0" borderId="0" xfId="1" applyFill="1" applyBorder="1" applyProtection="1"/>
    <xf numFmtId="0" fontId="6" fillId="0" borderId="0" xfId="0" applyFont="1"/>
    <xf numFmtId="0" fontId="0" fillId="0" borderId="7" xfId="0" applyBorder="1"/>
    <xf numFmtId="0" fontId="1" fillId="3" borderId="0" xfId="0" applyFont="1" applyFill="1" applyAlignment="1">
      <alignment horizontal="center" vertical="center"/>
    </xf>
    <xf numFmtId="0" fontId="1" fillId="3" borderId="9"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11" xfId="0" applyFont="1" applyFill="1" applyBorder="1" applyAlignment="1">
      <alignment horizontal="center" vertical="center"/>
    </xf>
    <xf numFmtId="164" fontId="0" fillId="0" borderId="9" xfId="0" applyNumberFormat="1" applyBorder="1" applyAlignment="1">
      <alignment horizontal="center"/>
    </xf>
    <xf numFmtId="164" fontId="0" fillId="0" borderId="1" xfId="0" applyNumberFormat="1" applyBorder="1" applyAlignment="1">
      <alignment horizontal="center"/>
    </xf>
    <xf numFmtId="164" fontId="0" fillId="8" borderId="1" xfId="0" applyNumberFormat="1" applyFill="1" applyBorder="1" applyAlignment="1">
      <alignment horizontal="center"/>
    </xf>
    <xf numFmtId="0" fontId="30" fillId="0" borderId="14" xfId="0" applyFont="1" applyBorder="1" applyAlignment="1">
      <alignment horizontal="center" vertical="center"/>
    </xf>
    <xf numFmtId="164" fontId="30" fillId="0" borderId="0" xfId="0" applyNumberFormat="1" applyFont="1" applyAlignment="1">
      <alignment horizontal="center" vertical="center"/>
    </xf>
    <xf numFmtId="1" fontId="0" fillId="0" borderId="3" xfId="0" applyNumberFormat="1" applyBorder="1" applyAlignment="1" applyProtection="1">
      <alignment horizontal="center" vertical="center"/>
      <protection locked="0"/>
    </xf>
    <xf numFmtId="1" fontId="0" fillId="0" borderId="1" xfId="0" applyNumberFormat="1" applyBorder="1" applyAlignment="1" applyProtection="1">
      <alignment horizontal="center" vertical="center"/>
      <protection locked="0"/>
    </xf>
    <xf numFmtId="0" fontId="30" fillId="0" borderId="0" xfId="0" applyFont="1" applyAlignment="1" applyProtection="1">
      <alignment wrapText="1"/>
      <protection locked="0"/>
    </xf>
    <xf numFmtId="0" fontId="23" fillId="0" borderId="0" xfId="0" applyFont="1" applyAlignment="1" applyProtection="1">
      <alignment wrapText="1"/>
      <protection locked="0"/>
    </xf>
    <xf numFmtId="0" fontId="32" fillId="10" borderId="9" xfId="0" applyFont="1" applyFill="1" applyBorder="1" applyAlignment="1" applyProtection="1">
      <alignment horizontal="center" vertical="center" wrapText="1"/>
      <protection locked="0"/>
    </xf>
    <xf numFmtId="0" fontId="30" fillId="10" borderId="24" xfId="0" applyFont="1" applyFill="1" applyBorder="1" applyAlignment="1" applyProtection="1">
      <alignment horizontal="center" vertical="center" wrapText="1"/>
      <protection locked="0"/>
    </xf>
    <xf numFmtId="0" fontId="30" fillId="10" borderId="17" xfId="0" applyFont="1" applyFill="1" applyBorder="1" applyAlignment="1" applyProtection="1">
      <alignment horizontal="center" vertical="center"/>
      <protection locked="0"/>
    </xf>
    <xf numFmtId="1" fontId="30" fillId="7" borderId="9" xfId="0" applyNumberFormat="1" applyFont="1" applyFill="1" applyBorder="1" applyAlignment="1" applyProtection="1">
      <alignment horizontal="center" vertical="center"/>
      <protection locked="0"/>
    </xf>
    <xf numFmtId="1" fontId="30" fillId="7" borderId="5" xfId="0" applyNumberFormat="1" applyFont="1" applyFill="1" applyBorder="1" applyAlignment="1" applyProtection="1">
      <alignment horizontal="center" vertical="center"/>
      <protection locked="0"/>
    </xf>
    <xf numFmtId="0" fontId="30" fillId="10" borderId="9" xfId="0" applyFont="1" applyFill="1" applyBorder="1" applyAlignment="1" applyProtection="1">
      <alignment horizontal="center" vertical="center"/>
      <protection locked="0"/>
    </xf>
    <xf numFmtId="0" fontId="30" fillId="10" borderId="26" xfId="0" applyFont="1" applyFill="1" applyBorder="1" applyAlignment="1" applyProtection="1">
      <alignment horizontal="center" vertical="center" wrapText="1"/>
      <protection locked="0"/>
    </xf>
    <xf numFmtId="0" fontId="36" fillId="7" borderId="9" xfId="0" applyFont="1" applyFill="1" applyBorder="1" applyAlignment="1" applyProtection="1">
      <alignment horizontal="center" vertical="center"/>
      <protection locked="0"/>
    </xf>
    <xf numFmtId="0" fontId="32" fillId="10" borderId="1" xfId="0" applyFont="1" applyFill="1" applyBorder="1" applyAlignment="1" applyProtection="1">
      <alignment horizontal="center" vertical="center" wrapText="1"/>
      <protection locked="0"/>
    </xf>
    <xf numFmtId="0" fontId="30" fillId="10" borderId="52" xfId="0" applyFont="1" applyFill="1" applyBorder="1" applyAlignment="1" applyProtection="1">
      <alignment horizontal="center" vertical="center" wrapText="1"/>
      <protection locked="0"/>
    </xf>
    <xf numFmtId="1" fontId="30" fillId="7" borderId="1" xfId="0" applyNumberFormat="1" applyFont="1" applyFill="1" applyBorder="1" applyAlignment="1" applyProtection="1">
      <alignment horizontal="center" vertical="center"/>
      <protection locked="0"/>
    </xf>
    <xf numFmtId="1" fontId="30" fillId="7" borderId="2" xfId="0" applyNumberFormat="1" applyFont="1" applyFill="1" applyBorder="1" applyAlignment="1" applyProtection="1">
      <alignment horizontal="center" vertical="center"/>
      <protection locked="0"/>
    </xf>
    <xf numFmtId="0" fontId="36" fillId="7" borderId="1" xfId="0" applyFont="1" applyFill="1" applyBorder="1" applyAlignment="1" applyProtection="1">
      <alignment horizontal="center" vertical="center"/>
      <protection locked="0"/>
    </xf>
    <xf numFmtId="0" fontId="32" fillId="10" borderId="12" xfId="0" applyFont="1" applyFill="1" applyBorder="1" applyAlignment="1" applyProtection="1">
      <alignment horizontal="center" vertical="center" wrapText="1"/>
      <protection locked="0"/>
    </xf>
    <xf numFmtId="1" fontId="30" fillId="7" borderId="12" xfId="0" applyNumberFormat="1" applyFont="1" applyFill="1" applyBorder="1" applyAlignment="1" applyProtection="1">
      <alignment horizontal="center" vertical="center"/>
      <protection locked="0"/>
    </xf>
    <xf numFmtId="0" fontId="30" fillId="10" borderId="24" xfId="0" applyFont="1" applyFill="1" applyBorder="1" applyAlignment="1" applyProtection="1">
      <alignment horizontal="center" vertical="center"/>
      <protection locked="0"/>
    </xf>
    <xf numFmtId="0" fontId="36" fillId="7" borderId="12" xfId="0" applyFont="1" applyFill="1" applyBorder="1" applyAlignment="1" applyProtection="1">
      <alignment horizontal="center" vertical="center"/>
      <protection locked="0"/>
    </xf>
    <xf numFmtId="0" fontId="30" fillId="10" borderId="52" xfId="0" applyFont="1" applyFill="1" applyBorder="1" applyAlignment="1" applyProtection="1">
      <alignment horizontal="center" vertical="center"/>
      <protection locked="0"/>
    </xf>
    <xf numFmtId="0" fontId="32" fillId="10" borderId="9" xfId="0" applyFont="1" applyFill="1" applyBorder="1" applyAlignment="1" applyProtection="1">
      <alignment horizontal="center" wrapText="1"/>
      <protection locked="0"/>
    </xf>
    <xf numFmtId="0" fontId="30" fillId="10" borderId="17" xfId="0" applyFont="1" applyFill="1" applyBorder="1" applyAlignment="1" applyProtection="1">
      <alignment horizontal="center"/>
      <protection locked="0"/>
    </xf>
    <xf numFmtId="0" fontId="30" fillId="10" borderId="9" xfId="0" applyFont="1" applyFill="1" applyBorder="1" applyAlignment="1" applyProtection="1">
      <alignment horizontal="center"/>
      <protection locked="0"/>
    </xf>
    <xf numFmtId="1" fontId="30" fillId="7" borderId="9" xfId="0" applyNumberFormat="1" applyFont="1" applyFill="1" applyBorder="1" applyAlignment="1" applyProtection="1">
      <alignment horizontal="center"/>
      <protection locked="0"/>
    </xf>
    <xf numFmtId="0" fontId="36" fillId="7" borderId="9" xfId="0" applyFont="1" applyFill="1" applyBorder="1" applyAlignment="1" applyProtection="1">
      <alignment horizontal="center"/>
      <protection locked="0"/>
    </xf>
    <xf numFmtId="0" fontId="32" fillId="10" borderId="1" xfId="0" applyFont="1" applyFill="1" applyBorder="1" applyAlignment="1" applyProtection="1">
      <alignment horizontal="center" wrapText="1"/>
      <protection locked="0"/>
    </xf>
    <xf numFmtId="0" fontId="30" fillId="10" borderId="1" xfId="0" applyFont="1" applyFill="1" applyBorder="1" applyAlignment="1" applyProtection="1">
      <alignment horizontal="center"/>
      <protection locked="0"/>
    </xf>
    <xf numFmtId="1" fontId="30" fillId="7" borderId="1" xfId="0" applyNumberFormat="1" applyFont="1" applyFill="1" applyBorder="1" applyAlignment="1" applyProtection="1">
      <alignment horizontal="center"/>
      <protection locked="0"/>
    </xf>
    <xf numFmtId="0" fontId="36" fillId="7" borderId="1" xfId="0" applyFont="1" applyFill="1" applyBorder="1" applyAlignment="1" applyProtection="1">
      <alignment horizontal="center"/>
      <protection locked="0"/>
    </xf>
    <xf numFmtId="0" fontId="32" fillId="10" borderId="12" xfId="0" applyFont="1" applyFill="1" applyBorder="1" applyAlignment="1" applyProtection="1">
      <alignment horizontal="center" wrapText="1"/>
      <protection locked="0"/>
    </xf>
    <xf numFmtId="0" fontId="30" fillId="10" borderId="12" xfId="0" applyFont="1" applyFill="1" applyBorder="1" applyAlignment="1" applyProtection="1">
      <alignment horizontal="center"/>
      <protection locked="0"/>
    </xf>
    <xf numFmtId="1" fontId="30" fillId="7" borderId="12" xfId="0" applyNumberFormat="1" applyFont="1" applyFill="1" applyBorder="1" applyAlignment="1" applyProtection="1">
      <alignment horizontal="center"/>
      <protection locked="0"/>
    </xf>
    <xf numFmtId="0" fontId="36" fillId="7" borderId="12" xfId="0" applyFont="1" applyFill="1" applyBorder="1" applyAlignment="1" applyProtection="1">
      <alignment horizontal="center"/>
      <protection locked="0"/>
    </xf>
    <xf numFmtId="0" fontId="30" fillId="10" borderId="52" xfId="0" applyFont="1" applyFill="1" applyBorder="1" applyAlignment="1" applyProtection="1">
      <alignment horizontal="center"/>
      <protection locked="0"/>
    </xf>
    <xf numFmtId="0" fontId="32" fillId="10" borderId="13" xfId="0" applyFont="1" applyFill="1" applyBorder="1" applyAlignment="1" applyProtection="1">
      <alignment horizontal="center" wrapText="1"/>
      <protection locked="0"/>
    </xf>
    <xf numFmtId="0" fontId="30" fillId="10" borderId="24" xfId="0" applyFont="1" applyFill="1" applyBorder="1" applyAlignment="1" applyProtection="1">
      <alignment horizontal="center"/>
      <protection locked="0"/>
    </xf>
    <xf numFmtId="0" fontId="30" fillId="10" borderId="13" xfId="0" applyFont="1" applyFill="1" applyBorder="1" applyAlignment="1" applyProtection="1">
      <alignment horizontal="center"/>
      <protection locked="0"/>
    </xf>
    <xf numFmtId="1" fontId="30" fillId="7" borderId="13" xfId="0" applyNumberFormat="1" applyFont="1" applyFill="1" applyBorder="1" applyAlignment="1" applyProtection="1">
      <alignment horizontal="center"/>
      <protection locked="0"/>
    </xf>
    <xf numFmtId="0" fontId="30" fillId="10" borderId="16" xfId="0" applyFont="1" applyFill="1" applyBorder="1" applyAlignment="1" applyProtection="1">
      <alignment horizontal="center"/>
      <protection locked="0"/>
    </xf>
    <xf numFmtId="0" fontId="36" fillId="7" borderId="13" xfId="0" applyFont="1" applyFill="1" applyBorder="1" applyAlignment="1" applyProtection="1">
      <alignment horizontal="center"/>
      <protection locked="0"/>
    </xf>
    <xf numFmtId="0" fontId="23" fillId="0" borderId="39" xfId="0" applyFont="1" applyBorder="1" applyAlignment="1" applyProtection="1">
      <alignment horizontal="left"/>
      <protection locked="0"/>
    </xf>
    <xf numFmtId="0" fontId="23" fillId="0" borderId="39" xfId="0" applyFont="1" applyBorder="1" applyAlignment="1" applyProtection="1">
      <alignment horizontal="center"/>
      <protection locked="0"/>
    </xf>
    <xf numFmtId="0" fontId="23" fillId="0" borderId="2" xfId="0" applyFont="1" applyBorder="1" applyAlignment="1" applyProtection="1">
      <alignment horizontal="center"/>
      <protection locked="0"/>
    </xf>
    <xf numFmtId="0" fontId="23" fillId="0" borderId="40" xfId="0" applyFont="1" applyBorder="1" applyProtection="1">
      <protection locked="0"/>
    </xf>
    <xf numFmtId="0" fontId="30" fillId="0" borderId="1" xfId="0" applyFont="1" applyBorder="1" applyAlignment="1" applyProtection="1">
      <alignment vertical="center" wrapText="1"/>
      <protection locked="0"/>
    </xf>
    <xf numFmtId="0" fontId="32" fillId="10" borderId="0" xfId="0" applyFont="1" applyFill="1" applyAlignment="1" applyProtection="1">
      <alignment horizontal="left" vertical="center" wrapText="1"/>
      <protection locked="0"/>
    </xf>
    <xf numFmtId="0" fontId="32" fillId="10" borderId="39" xfId="0" applyFont="1" applyFill="1" applyBorder="1" applyAlignment="1" applyProtection="1">
      <alignment horizontal="left" vertical="center" wrapText="1"/>
      <protection locked="0"/>
    </xf>
    <xf numFmtId="0" fontId="32" fillId="10" borderId="0" xfId="0" applyFont="1" applyFill="1" applyAlignment="1" applyProtection="1">
      <alignment horizontal="left" wrapText="1"/>
      <protection locked="0"/>
    </xf>
    <xf numFmtId="0" fontId="32" fillId="10" borderId="39" xfId="0" applyFont="1" applyFill="1" applyBorder="1" applyAlignment="1" applyProtection="1">
      <alignment horizontal="left" wrapText="1"/>
      <protection locked="0"/>
    </xf>
    <xf numFmtId="0" fontId="0" fillId="0" borderId="25" xfId="0" applyBorder="1"/>
    <xf numFmtId="0" fontId="0" fillId="8" borderId="4" xfId="0" applyFill="1" applyBorder="1"/>
    <xf numFmtId="164" fontId="0" fillId="8" borderId="13" xfId="0" applyNumberFormat="1" applyFill="1" applyBorder="1" applyAlignment="1">
      <alignment horizontal="center" vertical="center"/>
    </xf>
    <xf numFmtId="1" fontId="0" fillId="0" borderId="0" xfId="0" applyNumberFormat="1" applyAlignment="1">
      <alignment horizontal="center" vertical="center"/>
    </xf>
    <xf numFmtId="0" fontId="30" fillId="0" borderId="21" xfId="0" applyFont="1" applyBorder="1"/>
    <xf numFmtId="0" fontId="30" fillId="0" borderId="21" xfId="0" applyFont="1" applyBorder="1" applyAlignment="1">
      <alignment wrapText="1"/>
    </xf>
    <xf numFmtId="0" fontId="30" fillId="0" borderId="22" xfId="0" applyFont="1" applyBorder="1"/>
    <xf numFmtId="0" fontId="30" fillId="0" borderId="7" xfId="0" applyFont="1" applyBorder="1"/>
    <xf numFmtId="0" fontId="30" fillId="0" borderId="18" xfId="0" applyFont="1" applyBorder="1" applyAlignment="1">
      <alignment horizontal="center" wrapText="1"/>
    </xf>
    <xf numFmtId="0" fontId="30" fillId="0" borderId="35" xfId="0" applyFont="1" applyBorder="1" applyAlignment="1">
      <alignment horizontal="center" wrapText="1"/>
    </xf>
    <xf numFmtId="0" fontId="30" fillId="0" borderId="36" xfId="0" applyFont="1" applyBorder="1" applyAlignment="1">
      <alignment horizontal="center" wrapText="1"/>
    </xf>
    <xf numFmtId="0" fontId="30" fillId="14" borderId="19" xfId="0" applyFont="1" applyFill="1" applyBorder="1" applyAlignment="1">
      <alignment horizontal="left" vertical="center"/>
    </xf>
    <xf numFmtId="0" fontId="30" fillId="14" borderId="18" xfId="0" applyFont="1" applyFill="1" applyBorder="1" applyAlignment="1">
      <alignment horizontal="center" wrapText="1"/>
    </xf>
    <xf numFmtId="0" fontId="30" fillId="0" borderId="19" xfId="0" applyFont="1" applyBorder="1" applyAlignment="1">
      <alignment wrapText="1"/>
    </xf>
    <xf numFmtId="0" fontId="30" fillId="0" borderId="4" xfId="0" applyFont="1" applyBorder="1" applyAlignment="1">
      <alignment wrapText="1"/>
    </xf>
    <xf numFmtId="0" fontId="30" fillId="0" borderId="19" xfId="0" applyFont="1" applyBorder="1" applyAlignment="1">
      <alignment horizontal="center" wrapText="1"/>
    </xf>
    <xf numFmtId="0" fontId="30" fillId="0" borderId="38" xfId="0" applyFont="1" applyBorder="1" applyAlignment="1">
      <alignment wrapText="1"/>
    </xf>
    <xf numFmtId="0" fontId="30" fillId="0" borderId="16" xfId="0" applyFont="1" applyBorder="1" applyAlignment="1">
      <alignment wrapText="1"/>
    </xf>
    <xf numFmtId="0" fontId="30" fillId="14" borderId="18" xfId="0" applyFont="1" applyFill="1" applyBorder="1" applyAlignment="1">
      <alignment horizontal="center" textRotation="90" wrapText="1"/>
    </xf>
    <xf numFmtId="0" fontId="30" fillId="14" borderId="35" xfId="0" applyFont="1" applyFill="1" applyBorder="1" applyAlignment="1">
      <alignment horizontal="center" wrapText="1"/>
    </xf>
    <xf numFmtId="0" fontId="30" fillId="0" borderId="62" xfId="0" applyFont="1" applyBorder="1" applyAlignment="1">
      <alignment wrapText="1"/>
    </xf>
    <xf numFmtId="164" fontId="30" fillId="0" borderId="3" xfId="0" applyNumberFormat="1" applyFont="1" applyBorder="1"/>
    <xf numFmtId="0" fontId="16" fillId="0" borderId="23" xfId="0" applyFont="1" applyBorder="1" applyAlignment="1">
      <alignment horizontal="center" vertical="center" wrapText="1"/>
    </xf>
    <xf numFmtId="0" fontId="30" fillId="0" borderId="12" xfId="0" applyFont="1" applyBorder="1" applyAlignment="1">
      <alignment horizontal="center" textRotation="90" wrapText="1"/>
    </xf>
    <xf numFmtId="0" fontId="16" fillId="0" borderId="21" xfId="0" applyFont="1" applyBorder="1" applyAlignment="1">
      <alignment horizontal="center" vertical="center" wrapText="1"/>
    </xf>
    <xf numFmtId="0" fontId="16" fillId="0" borderId="15" xfId="0" applyFont="1" applyBorder="1" applyAlignment="1">
      <alignment horizontal="center" vertical="center" wrapText="1"/>
    </xf>
    <xf numFmtId="0" fontId="30" fillId="0" borderId="37" xfId="0" applyFont="1" applyBorder="1" applyAlignment="1">
      <alignment horizontal="center" textRotation="90" wrapText="1"/>
    </xf>
    <xf numFmtId="0" fontId="16" fillId="0" borderId="7"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30" fillId="0" borderId="20" xfId="0" applyFont="1" applyBorder="1" applyAlignment="1">
      <alignment horizontal="center" textRotation="90" wrapText="1"/>
    </xf>
    <xf numFmtId="0" fontId="30" fillId="0" borderId="37" xfId="0" applyFont="1" applyBorder="1"/>
    <xf numFmtId="0" fontId="30" fillId="0" borderId="9" xfId="0" applyFont="1" applyBorder="1" applyAlignment="1">
      <alignment horizontal="center" vertical="center"/>
    </xf>
    <xf numFmtId="0" fontId="23" fillId="0" borderId="1" xfId="0" applyFont="1" applyBorder="1"/>
    <xf numFmtId="0" fontId="23" fillId="0" borderId="0" xfId="0" applyFont="1" applyAlignment="1">
      <alignment horizontal="center"/>
    </xf>
    <xf numFmtId="0" fontId="30" fillId="0" borderId="39" xfId="0" applyFont="1" applyBorder="1" applyAlignment="1">
      <alignment wrapText="1"/>
    </xf>
    <xf numFmtId="0" fontId="30" fillId="0" borderId="52" xfId="0" applyFont="1" applyBorder="1"/>
    <xf numFmtId="0" fontId="30" fillId="0" borderId="4" xfId="0" applyFont="1" applyBorder="1" applyAlignment="1">
      <alignment horizontal="center" textRotation="90" wrapText="1"/>
    </xf>
    <xf numFmtId="0" fontId="30" fillId="0" borderId="53" xfId="0" applyFont="1" applyBorder="1" applyAlignment="1">
      <alignment wrapText="1"/>
    </xf>
    <xf numFmtId="0" fontId="30" fillId="14" borderId="40" xfId="0" applyFont="1" applyFill="1" applyBorder="1" applyAlignment="1">
      <alignment horizontal="center" textRotation="90" wrapText="1"/>
    </xf>
    <xf numFmtId="0" fontId="30" fillId="0" borderId="6" xfId="0" applyFont="1" applyBorder="1" applyAlignment="1">
      <alignment horizontal="center" wrapText="1"/>
    </xf>
    <xf numFmtId="0" fontId="30" fillId="14" borderId="4" xfId="0" applyFont="1" applyFill="1" applyBorder="1" applyAlignment="1">
      <alignment horizontal="center" textRotation="90" wrapText="1"/>
    </xf>
    <xf numFmtId="0" fontId="30" fillId="0" borderId="2" xfId="0" applyFont="1" applyBorder="1" applyAlignment="1">
      <alignment wrapText="1"/>
    </xf>
    <xf numFmtId="0" fontId="30" fillId="0" borderId="6" xfId="0" applyFont="1" applyBorder="1" applyAlignment="1">
      <alignment wrapText="1"/>
    </xf>
    <xf numFmtId="0" fontId="30" fillId="0" borderId="61" xfId="0" applyFont="1" applyBorder="1" applyAlignment="1">
      <alignment wrapText="1"/>
    </xf>
    <xf numFmtId="0" fontId="16" fillId="0" borderId="20" xfId="0" applyFont="1" applyBorder="1" applyAlignment="1">
      <alignment horizontal="center" vertical="center" wrapText="1"/>
    </xf>
    <xf numFmtId="0" fontId="16" fillId="0" borderId="22" xfId="0" applyFont="1" applyBorder="1" applyAlignment="1">
      <alignment horizontal="center" vertical="center" wrapText="1"/>
    </xf>
    <xf numFmtId="0" fontId="38" fillId="0" borderId="0" xfId="0" applyFont="1"/>
    <xf numFmtId="0" fontId="7" fillId="0" borderId="0" xfId="0" applyFont="1" applyAlignment="1">
      <alignment vertical="center"/>
    </xf>
    <xf numFmtId="164" fontId="30" fillId="8" borderId="39" xfId="0" applyNumberFormat="1" applyFont="1" applyFill="1" applyBorder="1" applyAlignment="1">
      <alignment horizontal="center" vertical="center" wrapText="1"/>
    </xf>
    <xf numFmtId="164" fontId="30" fillId="0" borderId="39" xfId="0" applyNumberFormat="1" applyFont="1" applyBorder="1" applyAlignment="1">
      <alignment vertical="center" wrapText="1"/>
    </xf>
    <xf numFmtId="0" fontId="30" fillId="0" borderId="0" xfId="0" applyFont="1" applyAlignment="1">
      <alignment horizontal="left" vertical="center"/>
    </xf>
    <xf numFmtId="49" fontId="24" fillId="9" borderId="14" xfId="0" applyNumberFormat="1" applyFont="1" applyFill="1" applyBorder="1" applyAlignment="1">
      <alignment horizontal="left" vertical="center" wrapText="1" readingOrder="1"/>
    </xf>
    <xf numFmtId="49" fontId="16" fillId="9" borderId="1" xfId="0" applyNumberFormat="1" applyFont="1" applyFill="1" applyBorder="1" applyAlignment="1">
      <alignment horizontal="left" vertical="center" wrapText="1" readingOrder="1"/>
    </xf>
    <xf numFmtId="0" fontId="30" fillId="9" borderId="1" xfId="0" applyFont="1" applyFill="1" applyBorder="1" applyAlignment="1">
      <alignment horizontal="center" vertical="top" wrapText="1"/>
    </xf>
    <xf numFmtId="49" fontId="16" fillId="9" borderId="3" xfId="0" applyNumberFormat="1" applyFont="1" applyFill="1" applyBorder="1" applyAlignment="1">
      <alignment horizontal="left" vertical="center" wrapText="1" readingOrder="1"/>
    </xf>
    <xf numFmtId="164" fontId="30" fillId="9" borderId="1" xfId="0" applyNumberFormat="1" applyFont="1" applyFill="1" applyBorder="1" applyAlignment="1">
      <alignment horizontal="center" vertical="center"/>
    </xf>
    <xf numFmtId="0" fontId="30" fillId="0" borderId="2" xfId="0" applyFont="1" applyBorder="1" applyAlignment="1">
      <alignment horizontal="center" textRotation="90"/>
    </xf>
    <xf numFmtId="0" fontId="30" fillId="0" borderId="1" xfId="0" applyFont="1" applyBorder="1" applyAlignment="1">
      <alignment horizontal="center" textRotation="90"/>
    </xf>
    <xf numFmtId="49" fontId="30" fillId="0" borderId="39" xfId="0" applyNumberFormat="1" applyFont="1" applyBorder="1" applyAlignment="1">
      <alignment horizontal="left" vertical="center" indent="1" readingOrder="1"/>
    </xf>
    <xf numFmtId="49" fontId="30" fillId="0" borderId="4" xfId="0" applyNumberFormat="1" applyFont="1" applyBorder="1" applyAlignment="1">
      <alignment horizontal="left" vertical="center" readingOrder="1"/>
    </xf>
    <xf numFmtId="164" fontId="30" fillId="0" borderId="2" xfId="0" applyNumberFormat="1" applyFont="1" applyBorder="1" applyAlignment="1">
      <alignment horizontal="center" vertical="center" wrapText="1" readingOrder="1"/>
    </xf>
    <xf numFmtId="0" fontId="30" fillId="0" borderId="1" xfId="0" applyFont="1" applyBorder="1" applyAlignment="1">
      <alignment horizontal="left"/>
    </xf>
    <xf numFmtId="49" fontId="30" fillId="0" borderId="13" xfId="0" applyNumberFormat="1" applyFont="1" applyBorder="1" applyAlignment="1">
      <alignment horizontal="left" vertical="center" wrapText="1" readingOrder="1"/>
    </xf>
    <xf numFmtId="49" fontId="30" fillId="0" borderId="13" xfId="0" applyNumberFormat="1" applyFont="1" applyBorder="1" applyAlignment="1">
      <alignment horizontal="center" vertical="center" wrapText="1" readingOrder="1"/>
    </xf>
    <xf numFmtId="0" fontId="47" fillId="0" borderId="1" xfId="0" applyFont="1" applyBorder="1" applyAlignment="1">
      <alignment horizontal="left" vertical="center" wrapText="1"/>
    </xf>
    <xf numFmtId="165" fontId="30" fillId="7" borderId="2" xfId="0" applyNumberFormat="1" applyFont="1" applyFill="1" applyBorder="1" applyAlignment="1">
      <alignment horizontal="center"/>
    </xf>
    <xf numFmtId="2" fontId="30" fillId="7" borderId="2" xfId="0" applyNumberFormat="1" applyFont="1" applyFill="1" applyBorder="1" applyAlignment="1">
      <alignment horizontal="center"/>
    </xf>
    <xf numFmtId="165" fontId="30" fillId="7" borderId="6" xfId="0" applyNumberFormat="1" applyFont="1" applyFill="1" applyBorder="1" applyAlignment="1">
      <alignment horizontal="center"/>
    </xf>
    <xf numFmtId="0" fontId="46" fillId="0" borderId="1" xfId="0" applyFont="1" applyBorder="1"/>
    <xf numFmtId="0" fontId="30" fillId="0" borderId="2" xfId="0" applyFont="1" applyBorder="1" applyAlignment="1">
      <alignment horizontal="center" vertical="center"/>
    </xf>
    <xf numFmtId="0" fontId="30" fillId="0" borderId="41" xfId="0" applyFont="1" applyBorder="1" applyAlignment="1">
      <alignment horizontal="center" vertical="center"/>
    </xf>
    <xf numFmtId="0" fontId="23" fillId="8" borderId="39" xfId="0" applyFont="1" applyFill="1" applyBorder="1" applyAlignment="1">
      <alignment vertical="center" readingOrder="1"/>
    </xf>
    <xf numFmtId="164" fontId="23" fillId="8" borderId="1" xfId="0" applyNumberFormat="1" applyFont="1" applyFill="1" applyBorder="1" applyAlignment="1">
      <alignment horizontal="center" vertical="center" wrapText="1" readingOrder="1"/>
    </xf>
    <xf numFmtId="0" fontId="23" fillId="0" borderId="2" xfId="0" applyFont="1" applyBorder="1" applyAlignment="1">
      <alignment horizontal="left"/>
    </xf>
    <xf numFmtId="0" fontId="30" fillId="0" borderId="40" xfId="0" applyFont="1" applyBorder="1" applyAlignment="1">
      <alignment horizontal="center" vertical="center"/>
    </xf>
    <xf numFmtId="49" fontId="0" fillId="0" borderId="0" xfId="0" applyNumberFormat="1" applyAlignment="1">
      <alignment wrapText="1"/>
    </xf>
    <xf numFmtId="49" fontId="0" fillId="0" borderId="0" xfId="0" applyNumberFormat="1"/>
    <xf numFmtId="0" fontId="18" fillId="3" borderId="9"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30" fillId="7" borderId="2" xfId="0" applyFont="1" applyFill="1" applyBorder="1" applyAlignment="1">
      <alignment horizontal="center" vertical="center" wrapText="1" readingOrder="1"/>
    </xf>
    <xf numFmtId="0" fontId="0" fillId="0" borderId="2" xfId="0" applyBorder="1" applyProtection="1">
      <protection locked="0"/>
    </xf>
    <xf numFmtId="0" fontId="47" fillId="0" borderId="41" xfId="0" applyFont="1" applyBorder="1" applyProtection="1">
      <protection locked="0"/>
    </xf>
    <xf numFmtId="0" fontId="30" fillId="8" borderId="39" xfId="0" applyFont="1" applyFill="1" applyBorder="1" applyProtection="1">
      <protection locked="0"/>
    </xf>
    <xf numFmtId="164" fontId="23" fillId="8" borderId="1" xfId="0" applyNumberFormat="1" applyFont="1" applyFill="1" applyBorder="1" applyAlignment="1" applyProtection="1">
      <alignment horizontal="center"/>
      <protection locked="0"/>
    </xf>
    <xf numFmtId="0" fontId="23" fillId="8" borderId="1" xfId="0" applyFont="1" applyFill="1" applyBorder="1" applyAlignment="1" applyProtection="1">
      <alignment horizontal="left" vertical="center"/>
      <protection locked="0"/>
    </xf>
    <xf numFmtId="0" fontId="0" fillId="0" borderId="14" xfId="0" applyBorder="1" applyProtection="1">
      <protection locked="0"/>
    </xf>
    <xf numFmtId="0" fontId="1" fillId="0" borderId="0" xfId="0" applyFont="1" applyProtection="1">
      <protection locked="0"/>
    </xf>
    <xf numFmtId="0" fontId="47" fillId="0" borderId="0" xfId="0" applyFont="1" applyProtection="1">
      <protection locked="0"/>
    </xf>
    <xf numFmtId="49" fontId="0" fillId="0" borderId="0" xfId="0" applyNumberFormat="1" applyAlignment="1" applyProtection="1">
      <alignment horizontal="left" vertical="center" wrapText="1" readingOrder="1"/>
      <protection locked="0"/>
    </xf>
    <xf numFmtId="0" fontId="0" fillId="0" borderId="2" xfId="0" applyBorder="1"/>
    <xf numFmtId="0" fontId="0" fillId="0" borderId="39" xfId="0" applyBorder="1"/>
    <xf numFmtId="0" fontId="30" fillId="9" borderId="2" xfId="0" applyFont="1" applyFill="1" applyBorder="1"/>
    <xf numFmtId="0" fontId="30" fillId="9" borderId="40" xfId="0" applyFont="1" applyFill="1" applyBorder="1"/>
    <xf numFmtId="49" fontId="25" fillId="9" borderId="14" xfId="0" applyNumberFormat="1" applyFont="1" applyFill="1" applyBorder="1" applyAlignment="1">
      <alignment horizontal="left" vertical="center" wrapText="1" readingOrder="1"/>
    </xf>
    <xf numFmtId="49" fontId="23" fillId="9" borderId="1" xfId="0" applyNumberFormat="1" applyFont="1" applyFill="1" applyBorder="1" applyAlignment="1">
      <alignment horizontal="left" vertical="center" wrapText="1" readingOrder="1"/>
    </xf>
    <xf numFmtId="49" fontId="23" fillId="9" borderId="3" xfId="0" applyNumberFormat="1" applyFont="1" applyFill="1" applyBorder="1" applyAlignment="1">
      <alignment horizontal="left" vertical="center" wrapText="1" readingOrder="1"/>
    </xf>
    <xf numFmtId="49" fontId="23" fillId="9" borderId="14" xfId="0" applyNumberFormat="1" applyFont="1" applyFill="1" applyBorder="1" applyAlignment="1">
      <alignment horizontal="left" vertical="center" wrapText="1" readingOrder="1"/>
    </xf>
    <xf numFmtId="0" fontId="23" fillId="9" borderId="3"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9" borderId="1" xfId="0" applyFont="1" applyFill="1" applyBorder="1" applyAlignment="1">
      <alignment horizontal="center" vertical="center"/>
    </xf>
    <xf numFmtId="164" fontId="23" fillId="9" borderId="1" xfId="0" applyNumberFormat="1" applyFont="1" applyFill="1" applyBorder="1" applyAlignment="1">
      <alignment horizontal="center" vertical="center"/>
    </xf>
    <xf numFmtId="0" fontId="23" fillId="9" borderId="2" xfId="0" applyFont="1" applyFill="1" applyBorder="1" applyAlignment="1">
      <alignment horizontal="center" vertical="center" wrapText="1"/>
    </xf>
    <xf numFmtId="49" fontId="30" fillId="0" borderId="40" xfId="0" applyNumberFormat="1" applyFont="1" applyBorder="1" applyAlignment="1">
      <alignment horizontal="left" vertical="center" readingOrder="1"/>
    </xf>
    <xf numFmtId="164" fontId="30" fillId="7" borderId="1" xfId="0" applyNumberFormat="1" applyFont="1" applyFill="1" applyBorder="1" applyAlignment="1">
      <alignment horizontal="center"/>
    </xf>
    <xf numFmtId="1" fontId="30" fillId="7" borderId="12" xfId="0" applyNumberFormat="1" applyFont="1" applyFill="1" applyBorder="1" applyAlignment="1">
      <alignment horizontal="center"/>
    </xf>
    <xf numFmtId="164" fontId="30" fillId="7" borderId="12" xfId="0" applyNumberFormat="1" applyFont="1" applyFill="1" applyBorder="1" applyAlignment="1">
      <alignment horizontal="center"/>
    </xf>
    <xf numFmtId="164" fontId="30" fillId="7" borderId="0" xfId="0" applyNumberFormat="1" applyFont="1" applyFill="1" applyAlignment="1">
      <alignment horizontal="center"/>
    </xf>
    <xf numFmtId="164" fontId="30" fillId="7" borderId="39" xfId="0" applyNumberFormat="1" applyFont="1" applyFill="1" applyBorder="1" applyAlignment="1">
      <alignment horizontal="center"/>
    </xf>
    <xf numFmtId="0" fontId="30" fillId="0" borderId="1" xfId="0" applyFont="1" applyBorder="1" applyAlignment="1">
      <alignment horizontal="left" vertical="center" wrapText="1"/>
    </xf>
    <xf numFmtId="0" fontId="30" fillId="0" borderId="1" xfId="3" applyFont="1" applyFill="1" applyBorder="1" applyAlignment="1" applyProtection="1">
      <alignment horizontal="left"/>
    </xf>
    <xf numFmtId="0" fontId="30" fillId="0" borderId="3" xfId="0" applyFont="1" applyBorder="1" applyAlignment="1">
      <alignment horizontal="center" vertical="center"/>
    </xf>
    <xf numFmtId="2" fontId="23" fillId="0" borderId="0" xfId="0" applyNumberFormat="1" applyFont="1" applyAlignment="1">
      <alignment horizontal="center"/>
    </xf>
    <xf numFmtId="0" fontId="0" fillId="0" borderId="14" xfId="0" applyBorder="1"/>
    <xf numFmtId="0" fontId="30" fillId="0" borderId="39" xfId="0" applyFont="1" applyBorder="1" applyAlignment="1">
      <alignment horizontal="center"/>
    </xf>
    <xf numFmtId="2" fontId="23" fillId="0" borderId="39" xfId="0" applyNumberFormat="1" applyFont="1" applyBorder="1"/>
    <xf numFmtId="0" fontId="23" fillId="0" borderId="39" xfId="0" applyFont="1" applyBorder="1" applyAlignment="1">
      <alignment horizontal="left" vertical="center"/>
    </xf>
    <xf numFmtId="165" fontId="30" fillId="7" borderId="39" xfId="0" applyNumberFormat="1" applyFont="1" applyFill="1" applyBorder="1" applyAlignment="1">
      <alignment horizontal="center"/>
    </xf>
    <xf numFmtId="0" fontId="23" fillId="8" borderId="39" xfId="0" applyFont="1" applyFill="1" applyBorder="1" applyAlignment="1">
      <alignment horizontal="right"/>
    </xf>
    <xf numFmtId="0" fontId="19" fillId="0" borderId="0" xfId="0" applyFont="1" applyAlignment="1">
      <alignment horizontal="left" vertical="center" readingOrder="1"/>
    </xf>
    <xf numFmtId="0" fontId="11" fillId="0" borderId="0" xfId="0" applyFont="1" applyAlignment="1">
      <alignment horizontal="left" vertical="center" indent="3" readingOrder="1"/>
    </xf>
    <xf numFmtId="0" fontId="22" fillId="0" borderId="0" xfId="0" applyFont="1" applyAlignment="1">
      <alignment horizontal="left" vertical="center" indent="3" readingOrder="1"/>
    </xf>
    <xf numFmtId="0" fontId="30" fillId="0" borderId="0" xfId="0" applyFont="1" applyAlignment="1" applyProtection="1">
      <alignment vertical="center" wrapText="1"/>
      <protection locked="0"/>
    </xf>
    <xf numFmtId="0" fontId="0" fillId="2" borderId="41" xfId="0" applyFill="1" applyBorder="1" applyProtection="1">
      <protection locked="0"/>
    </xf>
    <xf numFmtId="0" fontId="0" fillId="0" borderId="41" xfId="0" applyBorder="1" applyProtection="1">
      <protection locked="0"/>
    </xf>
    <xf numFmtId="0" fontId="30" fillId="8" borderId="39" xfId="0" applyFont="1" applyFill="1" applyBorder="1" applyAlignment="1" applyProtection="1">
      <alignment vertical="center" readingOrder="1"/>
      <protection locked="0"/>
    </xf>
    <xf numFmtId="0" fontId="30" fillId="8" borderId="39" xfId="0" applyFont="1" applyFill="1" applyBorder="1" applyAlignment="1" applyProtection="1">
      <alignment horizontal="left" vertical="center" wrapText="1" readingOrder="1"/>
      <protection locked="0"/>
    </xf>
    <xf numFmtId="0" fontId="30" fillId="8" borderId="39" xfId="0" applyFont="1" applyFill="1" applyBorder="1" applyAlignment="1" applyProtection="1">
      <alignment horizontal="center"/>
      <protection locked="0"/>
    </xf>
    <xf numFmtId="0" fontId="23" fillId="8" borderId="40" xfId="0" applyFont="1" applyFill="1" applyBorder="1" applyAlignment="1" applyProtection="1">
      <alignment horizontal="left"/>
      <protection locked="0"/>
    </xf>
    <xf numFmtId="0" fontId="0" fillId="0" borderId="1" xfId="0" applyBorder="1" applyProtection="1">
      <protection locked="0"/>
    </xf>
    <xf numFmtId="0" fontId="30" fillId="0" borderId="0" xfId="0" applyFont="1" applyAlignment="1" applyProtection="1">
      <alignment vertical="center" readingOrder="1"/>
      <protection locked="0"/>
    </xf>
    <xf numFmtId="0" fontId="27" fillId="0" borderId="1" xfId="0" applyFont="1" applyBorder="1" applyProtection="1">
      <protection locked="0"/>
    </xf>
    <xf numFmtId="0" fontId="0" fillId="0" borderId="3" xfId="0" applyBorder="1" applyProtection="1">
      <protection locked="0"/>
    </xf>
    <xf numFmtId="0" fontId="30" fillId="8" borderId="40" xfId="0" applyFont="1" applyFill="1" applyBorder="1" applyAlignment="1" applyProtection="1">
      <alignment horizontal="left" vertical="center" wrapText="1" readingOrder="1"/>
      <protection locked="0"/>
    </xf>
    <xf numFmtId="49" fontId="23" fillId="8" borderId="2" xfId="0" applyNumberFormat="1" applyFont="1" applyFill="1" applyBorder="1" applyAlignment="1" applyProtection="1">
      <alignment horizontal="center" vertical="center" wrapText="1" readingOrder="1"/>
      <protection locked="0"/>
    </xf>
    <xf numFmtId="0" fontId="30" fillId="0" borderId="0" xfId="0" applyFont="1" applyAlignment="1" applyProtection="1">
      <alignment horizontal="left" vertical="center" wrapText="1" readingOrder="1"/>
      <protection locked="0"/>
    </xf>
    <xf numFmtId="49" fontId="23" fillId="0" borderId="0" xfId="0" applyNumberFormat="1" applyFont="1" applyAlignment="1" applyProtection="1">
      <alignment horizontal="center" vertical="center" wrapText="1" readingOrder="1"/>
      <protection locked="0"/>
    </xf>
    <xf numFmtId="49" fontId="0" fillId="0" borderId="0" xfId="0" applyNumberFormat="1" applyAlignment="1" applyProtection="1">
      <alignment horizontal="left" vertical="center" indent="3" readingOrder="1"/>
      <protection locked="0"/>
    </xf>
    <xf numFmtId="49" fontId="17" fillId="0" borderId="0" xfId="0" applyNumberFormat="1" applyFont="1" applyAlignment="1" applyProtection="1">
      <alignment horizontal="left" vertical="center" indent="3" readingOrder="1"/>
      <protection locked="0"/>
    </xf>
    <xf numFmtId="49" fontId="17" fillId="0" borderId="0" xfId="0" applyNumberFormat="1" applyFont="1" applyAlignment="1" applyProtection="1">
      <alignment horizontal="left" vertical="center" wrapText="1" readingOrder="1"/>
      <protection locked="0"/>
    </xf>
    <xf numFmtId="0" fontId="31" fillId="0" borderId="0" xfId="1" applyFont="1" applyProtection="1">
      <protection locked="0"/>
    </xf>
    <xf numFmtId="49" fontId="30" fillId="0" borderId="0" xfId="0" applyNumberFormat="1" applyFont="1" applyAlignment="1" applyProtection="1">
      <alignment horizontal="left" vertical="center" wrapText="1" readingOrder="1"/>
      <protection locked="0"/>
    </xf>
    <xf numFmtId="0" fontId="30" fillId="9" borderId="6" xfId="0" applyFont="1" applyFill="1" applyBorder="1"/>
    <xf numFmtId="0" fontId="30" fillId="0" borderId="0" xfId="0" applyFont="1" applyAlignment="1">
      <alignment vertical="center" wrapText="1"/>
    </xf>
    <xf numFmtId="0" fontId="30" fillId="0" borderId="4" xfId="0" applyFont="1" applyBorder="1" applyAlignment="1">
      <alignment horizontal="center" vertical="center"/>
    </xf>
    <xf numFmtId="49" fontId="28" fillId="9" borderId="14" xfId="0" applyNumberFormat="1" applyFont="1" applyFill="1" applyBorder="1" applyAlignment="1">
      <alignment horizontal="left" vertical="center" wrapText="1" readingOrder="1"/>
    </xf>
    <xf numFmtId="0" fontId="30" fillId="9" borderId="2" xfId="0" applyFont="1" applyFill="1" applyBorder="1" applyAlignment="1">
      <alignment horizontal="center" textRotation="90"/>
    </xf>
    <xf numFmtId="0" fontId="30" fillId="9" borderId="1" xfId="0" applyFont="1" applyFill="1" applyBorder="1" applyAlignment="1">
      <alignment horizontal="center" textRotation="90"/>
    </xf>
    <xf numFmtId="49" fontId="16" fillId="9" borderId="3" xfId="0" applyNumberFormat="1" applyFont="1" applyFill="1" applyBorder="1" applyAlignment="1">
      <alignment horizontal="left" vertical="top" wrapText="1" readingOrder="1"/>
    </xf>
    <xf numFmtId="164" fontId="30" fillId="9" borderId="2" xfId="0" applyNumberFormat="1" applyFont="1" applyFill="1" applyBorder="1" applyAlignment="1">
      <alignment vertical="center" wrapText="1"/>
    </xf>
    <xf numFmtId="0" fontId="23" fillId="2" borderId="39" xfId="0" applyFont="1" applyFill="1" applyBorder="1" applyAlignment="1">
      <alignment vertical="top"/>
    </xf>
    <xf numFmtId="164" fontId="30" fillId="2" borderId="2" xfId="0" applyNumberFormat="1" applyFont="1" applyFill="1" applyBorder="1" applyAlignment="1">
      <alignment horizontal="center" vertical="center"/>
    </xf>
    <xf numFmtId="164" fontId="30" fillId="2" borderId="2" xfId="0" applyNumberFormat="1" applyFont="1" applyFill="1" applyBorder="1" applyAlignment="1">
      <alignment horizontal="center" vertical="center" wrapText="1" readingOrder="1"/>
    </xf>
    <xf numFmtId="49" fontId="30" fillId="2" borderId="1" xfId="0" applyNumberFormat="1" applyFont="1" applyFill="1" applyBorder="1" applyAlignment="1">
      <alignment horizontal="center" vertical="center" wrapText="1" readingOrder="1"/>
    </xf>
    <xf numFmtId="165" fontId="30" fillId="2" borderId="42" xfId="0" applyNumberFormat="1" applyFont="1" applyFill="1" applyBorder="1" applyAlignment="1">
      <alignment horizontal="center" vertical="center" wrapText="1" readingOrder="1"/>
    </xf>
    <xf numFmtId="0" fontId="30" fillId="2" borderId="1" xfId="0" applyFont="1" applyFill="1" applyBorder="1" applyAlignment="1">
      <alignment horizontal="center" vertical="center"/>
    </xf>
    <xf numFmtId="0" fontId="23" fillId="2" borderId="46" xfId="0" applyFont="1" applyFill="1" applyBorder="1"/>
    <xf numFmtId="0" fontId="30" fillId="2" borderId="2" xfId="0" applyFont="1" applyFill="1" applyBorder="1" applyAlignment="1">
      <alignment horizontal="center" vertical="center"/>
    </xf>
    <xf numFmtId="0" fontId="30" fillId="2" borderId="2" xfId="0" applyFont="1" applyFill="1" applyBorder="1" applyAlignment="1">
      <alignment horizontal="center"/>
    </xf>
    <xf numFmtId="0" fontId="45" fillId="2" borderId="1" xfId="0" applyFont="1" applyFill="1" applyBorder="1" applyAlignment="1">
      <alignment wrapText="1"/>
    </xf>
    <xf numFmtId="165" fontId="30" fillId="2" borderId="2" xfId="0" applyNumberFormat="1" applyFont="1" applyFill="1" applyBorder="1" applyAlignment="1">
      <alignment horizontal="center" vertical="center" wrapText="1" readingOrder="1"/>
    </xf>
    <xf numFmtId="0" fontId="0" fillId="2" borderId="41" xfId="0" applyFill="1" applyBorder="1"/>
    <xf numFmtId="0" fontId="23" fillId="2" borderId="39" xfId="0" applyFont="1" applyFill="1" applyBorder="1"/>
    <xf numFmtId="0" fontId="30" fillId="0" borderId="44" xfId="0" applyFont="1" applyBorder="1"/>
    <xf numFmtId="0" fontId="23" fillId="2" borderId="4" xfId="0" applyFont="1" applyFill="1" applyBorder="1"/>
    <xf numFmtId="0" fontId="30" fillId="0" borderId="4" xfId="0" applyFont="1" applyBorder="1"/>
    <xf numFmtId="0" fontId="23" fillId="2" borderId="44" xfId="0" applyFont="1" applyFill="1" applyBorder="1" applyAlignment="1">
      <alignment vertical="top"/>
    </xf>
    <xf numFmtId="0" fontId="30" fillId="0" borderId="25" xfId="0" applyFont="1" applyBorder="1"/>
    <xf numFmtId="0" fontId="30" fillId="0" borderId="43" xfId="0" applyFont="1" applyBorder="1"/>
    <xf numFmtId="164" fontId="30" fillId="7" borderId="2" xfId="0" applyNumberFormat="1" applyFont="1" applyFill="1" applyBorder="1" applyAlignment="1">
      <alignment horizontal="center" vertical="center" wrapText="1" readingOrder="1"/>
    </xf>
    <xf numFmtId="2" fontId="30" fillId="0" borderId="42" xfId="0" applyNumberFormat="1" applyFont="1" applyBorder="1" applyAlignment="1">
      <alignment horizontal="center" vertical="center" wrapText="1" readingOrder="1"/>
    </xf>
    <xf numFmtId="0" fontId="30" fillId="2" borderId="3" xfId="0" applyFont="1" applyFill="1" applyBorder="1" applyAlignment="1">
      <alignment horizontal="center" vertical="center"/>
    </xf>
    <xf numFmtId="164" fontId="30" fillId="7" borderId="6" xfId="0" applyNumberFormat="1" applyFont="1" applyFill="1" applyBorder="1" applyAlignment="1">
      <alignment horizontal="center" vertical="center" wrapText="1" readingOrder="1"/>
    </xf>
    <xf numFmtId="164" fontId="30" fillId="2" borderId="6" xfId="0" applyNumberFormat="1" applyFont="1" applyFill="1" applyBorder="1" applyAlignment="1">
      <alignment horizontal="center" vertical="center" wrapText="1" readingOrder="1"/>
    </xf>
    <xf numFmtId="0" fontId="30" fillId="2" borderId="1" xfId="0" applyFont="1" applyFill="1" applyBorder="1"/>
    <xf numFmtId="0" fontId="30" fillId="2" borderId="1" xfId="0" applyFont="1" applyFill="1" applyBorder="1" applyAlignment="1">
      <alignment horizontal="left"/>
    </xf>
    <xf numFmtId="0" fontId="30" fillId="2" borderId="40" xfId="0" applyFont="1" applyFill="1" applyBorder="1" applyAlignment="1">
      <alignment horizontal="center" vertical="center"/>
    </xf>
    <xf numFmtId="164" fontId="30" fillId="7" borderId="2" xfId="0" applyNumberFormat="1" applyFont="1" applyFill="1" applyBorder="1" applyAlignment="1">
      <alignment horizontal="center" vertical="center"/>
    </xf>
    <xf numFmtId="0" fontId="30" fillId="7" borderId="2" xfId="0" applyFont="1" applyFill="1" applyBorder="1" applyAlignment="1">
      <alignment horizontal="center" vertical="center"/>
    </xf>
    <xf numFmtId="0" fontId="30" fillId="0" borderId="45" xfId="0" applyFont="1" applyBorder="1"/>
    <xf numFmtId="0" fontId="23" fillId="2" borderId="44" xfId="0" applyFont="1" applyFill="1" applyBorder="1"/>
    <xf numFmtId="0" fontId="23" fillId="2" borderId="40" xfId="0" applyFont="1" applyFill="1" applyBorder="1"/>
    <xf numFmtId="49" fontId="30" fillId="0" borderId="45" xfId="0" applyNumberFormat="1" applyFont="1" applyBorder="1" applyAlignment="1">
      <alignment horizontal="left" vertical="center" readingOrder="1"/>
    </xf>
    <xf numFmtId="2" fontId="30" fillId="0" borderId="2" xfId="0" applyNumberFormat="1" applyFont="1" applyBorder="1" applyAlignment="1">
      <alignment horizontal="center" vertical="center" wrapText="1" readingOrder="1"/>
    </xf>
    <xf numFmtId="1" fontId="30" fillId="2" borderId="2" xfId="0" applyNumberFormat="1" applyFont="1" applyFill="1" applyBorder="1" applyAlignment="1">
      <alignment horizontal="center" vertical="center" wrapText="1" readingOrder="1"/>
    </xf>
    <xf numFmtId="49" fontId="30" fillId="2" borderId="13" xfId="0" applyNumberFormat="1" applyFont="1" applyFill="1" applyBorder="1" applyAlignment="1">
      <alignment horizontal="center" vertical="center" wrapText="1" readingOrder="1"/>
    </xf>
    <xf numFmtId="0" fontId="45" fillId="2" borderId="3" xfId="0" applyFont="1" applyFill="1" applyBorder="1"/>
    <xf numFmtId="0" fontId="30" fillId="2" borderId="12" xfId="0" applyFont="1" applyFill="1" applyBorder="1" applyAlignment="1">
      <alignment horizontal="center" vertical="center"/>
    </xf>
    <xf numFmtId="0" fontId="30" fillId="8" borderId="39" xfId="0" applyFont="1" applyFill="1" applyBorder="1" applyAlignment="1">
      <alignment vertical="center" readingOrder="1"/>
    </xf>
    <xf numFmtId="49" fontId="23" fillId="8" borderId="39" xfId="0" applyNumberFormat="1" applyFont="1" applyFill="1" applyBorder="1" applyAlignment="1">
      <alignment horizontal="center" vertical="center" wrapText="1" readingOrder="1"/>
    </xf>
    <xf numFmtId="0" fontId="23" fillId="8" borderId="40" xfId="0" applyFont="1" applyFill="1" applyBorder="1" applyAlignment="1">
      <alignment horizontal="left"/>
    </xf>
    <xf numFmtId="0" fontId="0" fillId="0" borderId="1" xfId="0" applyBorder="1"/>
    <xf numFmtId="0" fontId="0" fillId="0" borderId="0" xfId="0" applyAlignment="1">
      <alignment vertical="center" readingOrder="1"/>
    </xf>
    <xf numFmtId="0" fontId="0" fillId="0" borderId="0" xfId="0" applyAlignment="1">
      <alignment horizontal="left" vertical="center" wrapText="1" readingOrder="1"/>
    </xf>
    <xf numFmtId="49" fontId="1" fillId="0" borderId="0" xfId="0" applyNumberFormat="1" applyFont="1" applyAlignment="1">
      <alignment horizontal="center" vertical="center" wrapText="1" readingOrder="1"/>
    </xf>
    <xf numFmtId="0" fontId="1" fillId="0" borderId="0" xfId="0" applyFont="1" applyAlignment="1">
      <alignment horizontal="left"/>
    </xf>
    <xf numFmtId="0" fontId="1" fillId="0" borderId="0" xfId="0" applyFont="1" applyAlignment="1">
      <alignment horizontal="center"/>
    </xf>
    <xf numFmtId="0" fontId="29" fillId="3" borderId="39" xfId="0" applyFont="1" applyFill="1" applyBorder="1" applyAlignment="1">
      <alignment vertical="center" readingOrder="1"/>
    </xf>
    <xf numFmtId="0" fontId="30" fillId="3" borderId="1" xfId="0" applyFont="1" applyFill="1" applyBorder="1" applyAlignment="1">
      <alignment horizontal="center" vertical="center" wrapText="1" readingOrder="1"/>
    </xf>
    <xf numFmtId="0" fontId="30" fillId="3" borderId="39" xfId="0" applyFont="1" applyFill="1" applyBorder="1" applyAlignment="1">
      <alignment horizontal="center" vertical="center" wrapText="1" readingOrder="1"/>
    </xf>
    <xf numFmtId="0" fontId="30" fillId="3" borderId="1" xfId="0" applyFont="1" applyFill="1" applyBorder="1" applyAlignment="1">
      <alignment horizontal="left" vertical="center" wrapText="1" readingOrder="1"/>
    </xf>
    <xf numFmtId="49" fontId="23" fillId="3" borderId="39" xfId="0" applyNumberFormat="1" applyFont="1" applyFill="1" applyBorder="1" applyAlignment="1">
      <alignment horizontal="center" vertical="center" wrapText="1" readingOrder="1"/>
    </xf>
    <xf numFmtId="49" fontId="23" fillId="3" borderId="1" xfId="0" applyNumberFormat="1" applyFont="1" applyFill="1" applyBorder="1" applyAlignment="1">
      <alignment horizontal="center" vertical="center" wrapText="1" readingOrder="1"/>
    </xf>
    <xf numFmtId="0" fontId="30" fillId="3" borderId="1" xfId="0" applyFont="1" applyFill="1" applyBorder="1" applyAlignment="1">
      <alignment horizontal="center"/>
    </xf>
    <xf numFmtId="0" fontId="23" fillId="3" borderId="1" xfId="0" applyFont="1" applyFill="1" applyBorder="1" applyAlignment="1">
      <alignment horizontal="left"/>
    </xf>
    <xf numFmtId="0" fontId="23" fillId="3" borderId="39" xfId="0" applyFont="1" applyFill="1" applyBorder="1" applyAlignment="1">
      <alignment horizontal="center"/>
    </xf>
    <xf numFmtId="0" fontId="30" fillId="0" borderId="0" xfId="0" applyFont="1" applyAlignment="1">
      <alignment vertical="center" readingOrder="1"/>
    </xf>
    <xf numFmtId="0" fontId="30" fillId="0" borderId="39" xfId="0" applyFont="1" applyBorder="1" applyAlignment="1">
      <alignment vertical="center" readingOrder="1"/>
    </xf>
    <xf numFmtId="0" fontId="30" fillId="0" borderId="39" xfId="0" applyFont="1" applyBorder="1" applyAlignment="1">
      <alignment vertical="center" wrapText="1" readingOrder="1"/>
    </xf>
    <xf numFmtId="0" fontId="30" fillId="7" borderId="0" xfId="0" applyFont="1" applyFill="1" applyAlignment="1">
      <alignment horizontal="center" vertical="center" wrapText="1" readingOrder="1"/>
    </xf>
    <xf numFmtId="165" fontId="30" fillId="0" borderId="42" xfId="0" applyNumberFormat="1" applyFont="1" applyBorder="1" applyAlignment="1">
      <alignment horizontal="center" vertical="center" wrapText="1" readingOrder="1"/>
    </xf>
    <xf numFmtId="0" fontId="30" fillId="7" borderId="39" xfId="0" applyFont="1" applyFill="1" applyBorder="1" applyAlignment="1">
      <alignment horizontal="center" vertical="center" wrapText="1" readingOrder="1"/>
    </xf>
    <xf numFmtId="165" fontId="30" fillId="0" borderId="54" xfId="0" applyNumberFormat="1" applyFont="1" applyBorder="1" applyAlignment="1">
      <alignment horizontal="center" vertical="center" wrapText="1" readingOrder="1"/>
    </xf>
    <xf numFmtId="165" fontId="30" fillId="0" borderId="39" xfId="0" applyNumberFormat="1" applyFont="1" applyBorder="1" applyAlignment="1">
      <alignment horizontal="center" vertical="center" wrapText="1" readingOrder="1"/>
    </xf>
    <xf numFmtId="49" fontId="23" fillId="0" borderId="12" xfId="0" applyNumberFormat="1" applyFont="1" applyBorder="1" applyAlignment="1">
      <alignment horizontal="center" vertical="center" wrapText="1" readingOrder="1"/>
    </xf>
    <xf numFmtId="165" fontId="30" fillId="7" borderId="12" xfId="0" applyNumberFormat="1" applyFont="1" applyFill="1" applyBorder="1" applyAlignment="1">
      <alignment horizontal="center" vertical="center"/>
    </xf>
    <xf numFmtId="165" fontId="30" fillId="0" borderId="0" xfId="0" applyNumberFormat="1" applyFont="1" applyAlignment="1">
      <alignment horizontal="center" vertical="center" wrapText="1" readingOrder="1"/>
    </xf>
    <xf numFmtId="165" fontId="30" fillId="7" borderId="1" xfId="0" applyNumberFormat="1" applyFont="1" applyFill="1" applyBorder="1" applyAlignment="1">
      <alignment horizontal="center" vertical="center"/>
    </xf>
    <xf numFmtId="0" fontId="30" fillId="0" borderId="1" xfId="0" applyFont="1" applyBorder="1" applyAlignment="1" applyProtection="1">
      <alignment vertical="center"/>
      <protection locked="0"/>
    </xf>
    <xf numFmtId="0" fontId="48" fillId="0" borderId="1" xfId="0" applyFont="1" applyBorder="1" applyAlignment="1" applyProtection="1">
      <alignment wrapText="1"/>
      <protection locked="0"/>
    </xf>
    <xf numFmtId="0" fontId="48" fillId="0" borderId="0" xfId="0" applyFont="1" applyProtection="1">
      <protection locked="0"/>
    </xf>
    <xf numFmtId="0" fontId="20" fillId="0" borderId="0" xfId="0" applyFont="1" applyProtection="1">
      <protection locked="0"/>
    </xf>
    <xf numFmtId="0" fontId="30" fillId="0" borderId="1" xfId="0" applyFont="1" applyBorder="1" applyAlignment="1" applyProtection="1">
      <alignment wrapText="1"/>
      <protection locked="0"/>
    </xf>
    <xf numFmtId="0" fontId="50" fillId="0" borderId="0" xfId="0" applyFont="1" applyProtection="1">
      <protection locked="0"/>
    </xf>
    <xf numFmtId="0" fontId="30" fillId="0" borderId="2" xfId="0" applyFont="1" applyBorder="1" applyAlignment="1">
      <alignment horizontal="left" vertical="center"/>
    </xf>
    <xf numFmtId="49" fontId="3" fillId="9" borderId="39" xfId="0" applyNumberFormat="1" applyFont="1" applyFill="1" applyBorder="1" applyAlignment="1">
      <alignment horizontal="left" vertical="center" wrapText="1" readingOrder="1"/>
    </xf>
    <xf numFmtId="0" fontId="23" fillId="9" borderId="1" xfId="0" applyFont="1" applyFill="1" applyBorder="1" applyAlignment="1">
      <alignment vertical="center" wrapText="1"/>
    </xf>
    <xf numFmtId="0" fontId="23" fillId="9" borderId="2" xfId="0" applyFont="1" applyFill="1" applyBorder="1" applyAlignment="1">
      <alignment vertical="center" wrapText="1"/>
    </xf>
    <xf numFmtId="0" fontId="23" fillId="9" borderId="1" xfId="0" applyFont="1" applyFill="1" applyBorder="1" applyAlignment="1">
      <alignment vertical="center"/>
    </xf>
    <xf numFmtId="0" fontId="30" fillId="9" borderId="1" xfId="0" applyFont="1" applyFill="1" applyBorder="1" applyAlignment="1">
      <alignment horizontal="center" textRotation="90" wrapText="1"/>
    </xf>
    <xf numFmtId="49" fontId="16" fillId="0" borderId="39" xfId="0" applyNumberFormat="1" applyFont="1" applyBorder="1" applyAlignment="1">
      <alignment horizontal="left" vertical="center" readingOrder="1"/>
    </xf>
    <xf numFmtId="0" fontId="30" fillId="0" borderId="1" xfId="0" applyFont="1" applyBorder="1" applyAlignment="1">
      <alignment horizontal="center" vertical="center" wrapText="1"/>
    </xf>
    <xf numFmtId="2" fontId="30" fillId="7" borderId="2" xfId="0" applyNumberFormat="1" applyFont="1" applyFill="1" applyBorder="1" applyAlignment="1">
      <alignment horizontal="center" vertical="center"/>
    </xf>
    <xf numFmtId="0" fontId="23" fillId="8" borderId="39" xfId="0" applyFont="1" applyFill="1" applyBorder="1"/>
    <xf numFmtId="0" fontId="30" fillId="8" borderId="39" xfId="0" applyFont="1" applyFill="1" applyBorder="1"/>
    <xf numFmtId="164" fontId="1" fillId="0" borderId="0" xfId="0" applyNumberFormat="1" applyFont="1"/>
    <xf numFmtId="0" fontId="49" fillId="0" borderId="0" xfId="0" applyFont="1"/>
    <xf numFmtId="0" fontId="50" fillId="0" borderId="0" xfId="0" applyFont="1"/>
    <xf numFmtId="0" fontId="49" fillId="0" borderId="0" xfId="1" applyFont="1" applyProtection="1"/>
    <xf numFmtId="49" fontId="30" fillId="0" borderId="0" xfId="0" applyNumberFormat="1" applyFont="1" applyAlignment="1">
      <alignment vertical="center" readingOrder="1"/>
    </xf>
    <xf numFmtId="0" fontId="51" fillId="0" borderId="0" xfId="1" applyFont="1" applyProtection="1"/>
    <xf numFmtId="0" fontId="0" fillId="0" borderId="2" xfId="0" applyBorder="1" applyAlignment="1" applyProtection="1">
      <alignment horizontal="center" vertical="center"/>
      <protection locked="0"/>
    </xf>
    <xf numFmtId="0" fontId="30" fillId="0" borderId="46" xfId="0" applyFont="1" applyBorder="1" applyProtection="1">
      <protection locked="0"/>
    </xf>
    <xf numFmtId="0" fontId="30" fillId="3" borderId="3" xfId="0" applyFont="1" applyFill="1" applyBorder="1" applyProtection="1">
      <protection locked="0"/>
    </xf>
    <xf numFmtId="166" fontId="30" fillId="0" borderId="0" xfId="0" applyNumberFormat="1" applyFont="1" applyProtection="1">
      <protection locked="0"/>
    </xf>
    <xf numFmtId="0" fontId="0" fillId="8" borderId="2" xfId="0" applyFill="1" applyBorder="1" applyAlignment="1">
      <alignment horizontal="left" vertical="center" wrapText="1"/>
    </xf>
    <xf numFmtId="0" fontId="0" fillId="0" borderId="1" xfId="0" applyBorder="1" applyAlignment="1">
      <alignment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40" xfId="0" applyBorder="1"/>
    <xf numFmtId="0" fontId="26" fillId="9" borderId="40" xfId="0" applyFont="1" applyFill="1" applyBorder="1" applyAlignment="1">
      <alignment wrapText="1"/>
    </xf>
    <xf numFmtId="0" fontId="33" fillId="9" borderId="1" xfId="0" applyFont="1" applyFill="1" applyBorder="1" applyAlignment="1">
      <alignment vertical="center"/>
    </xf>
    <xf numFmtId="0" fontId="34" fillId="9" borderId="1" xfId="0" applyFont="1" applyFill="1" applyBorder="1" applyAlignment="1">
      <alignment vertical="center" wrapText="1"/>
    </xf>
    <xf numFmtId="0" fontId="34" fillId="9" borderId="1" xfId="0" applyFont="1" applyFill="1" applyBorder="1" applyAlignment="1">
      <alignment horizontal="center" vertical="center"/>
    </xf>
    <xf numFmtId="0" fontId="34" fillId="9" borderId="3" xfId="0" applyFont="1" applyFill="1" applyBorder="1" applyAlignment="1">
      <alignment vertical="center"/>
    </xf>
    <xf numFmtId="0" fontId="30" fillId="9" borderId="2"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30" fillId="10" borderId="2" xfId="0" applyFont="1" applyFill="1" applyBorder="1" applyAlignment="1">
      <alignment horizontal="center" vertical="center"/>
    </xf>
    <xf numFmtId="2" fontId="30" fillId="7" borderId="1" xfId="0" applyNumberFormat="1" applyFont="1" applyFill="1" applyBorder="1" applyAlignment="1">
      <alignment horizontal="center" vertical="center"/>
    </xf>
    <xf numFmtId="0" fontId="34" fillId="3" borderId="1" xfId="0" applyFont="1" applyFill="1" applyBorder="1" applyAlignment="1">
      <alignment horizontal="center"/>
    </xf>
    <xf numFmtId="0" fontId="34" fillId="3" borderId="1" xfId="0" applyFont="1" applyFill="1" applyBorder="1" applyAlignment="1">
      <alignment horizontal="center" vertical="center"/>
    </xf>
    <xf numFmtId="0" fontId="30" fillId="10" borderId="3" xfId="0" applyFont="1" applyFill="1" applyBorder="1" applyAlignment="1">
      <alignment horizontal="center" vertical="center"/>
    </xf>
    <xf numFmtId="2" fontId="30" fillId="7" borderId="1" xfId="0" applyNumberFormat="1" applyFont="1" applyFill="1" applyBorder="1" applyAlignment="1">
      <alignment horizontal="center" vertical="center" wrapText="1"/>
    </xf>
    <xf numFmtId="0" fontId="30" fillId="0" borderId="0" xfId="0" applyFont="1" applyAlignment="1">
      <alignment horizontal="center" vertical="center" wrapText="1"/>
    </xf>
    <xf numFmtId="0" fontId="30" fillId="10" borderId="1" xfId="0" applyFont="1" applyFill="1" applyBorder="1" applyAlignment="1">
      <alignment horizontal="center" vertical="center"/>
    </xf>
    <xf numFmtId="164" fontId="30" fillId="0" borderId="25" xfId="0" applyNumberFormat="1" applyFont="1" applyBorder="1" applyAlignment="1">
      <alignment horizontal="center" vertical="center" wrapText="1"/>
    </xf>
    <xf numFmtId="164" fontId="30" fillId="3" borderId="1" xfId="0" applyNumberFormat="1" applyFont="1" applyFill="1" applyBorder="1" applyAlignment="1">
      <alignment horizontal="center" vertical="center"/>
    </xf>
    <xf numFmtId="164" fontId="30" fillId="7" borderId="2" xfId="0" applyNumberFormat="1" applyFont="1" applyFill="1" applyBorder="1" applyAlignment="1">
      <alignment horizontal="center"/>
    </xf>
    <xf numFmtId="1" fontId="34" fillId="8" borderId="1" xfId="0" applyNumberFormat="1" applyFont="1" applyFill="1" applyBorder="1" applyAlignment="1">
      <alignment horizontal="center" vertical="center"/>
    </xf>
    <xf numFmtId="165" fontId="34" fillId="8" borderId="1" xfId="0" applyNumberFormat="1" applyFont="1" applyFill="1" applyBorder="1"/>
    <xf numFmtId="164" fontId="34" fillId="8" borderId="1" xfId="0" applyNumberFormat="1" applyFont="1" applyFill="1" applyBorder="1" applyAlignment="1">
      <alignment horizontal="center"/>
    </xf>
    <xf numFmtId="165" fontId="34" fillId="8" borderId="40" xfId="0" applyNumberFormat="1" applyFont="1" applyFill="1" applyBorder="1" applyAlignment="1">
      <alignment horizontal="left"/>
    </xf>
    <xf numFmtId="0" fontId="30" fillId="3" borderId="1" xfId="0" applyFont="1" applyFill="1" applyBorder="1" applyAlignment="1">
      <alignment horizontal="center" vertical="center"/>
    </xf>
    <xf numFmtId="0" fontId="33" fillId="8" borderId="40" xfId="0" applyFont="1" applyFill="1" applyBorder="1" applyAlignment="1">
      <alignment horizontal="left"/>
    </xf>
    <xf numFmtId="0" fontId="0" fillId="0" borderId="1" xfId="0" applyBorder="1" applyAlignment="1" applyProtection="1">
      <alignment horizontal="center" vertical="center"/>
      <protection locked="0"/>
    </xf>
    <xf numFmtId="0" fontId="18" fillId="9" borderId="39" xfId="0" applyFont="1" applyFill="1" applyBorder="1" applyAlignment="1" applyProtection="1">
      <alignment horizontal="center" vertical="center" wrapText="1"/>
      <protection locked="0"/>
    </xf>
    <xf numFmtId="49" fontId="52" fillId="7" borderId="0" xfId="0" applyNumberFormat="1" applyFont="1" applyFill="1" applyAlignment="1" applyProtection="1">
      <alignment horizontal="left" vertical="center" wrapText="1" readingOrder="1"/>
      <protection locked="0"/>
    </xf>
    <xf numFmtId="0" fontId="23" fillId="9" borderId="1" xfId="0" applyFont="1" applyFill="1" applyBorder="1" applyAlignment="1" applyProtection="1">
      <alignment horizontal="center"/>
      <protection locked="0"/>
    </xf>
    <xf numFmtId="0" fontId="30" fillId="9" borderId="39" xfId="0" applyFont="1" applyFill="1" applyBorder="1" applyProtection="1">
      <protection locked="0"/>
    </xf>
    <xf numFmtId="0" fontId="30" fillId="9" borderId="3" xfId="0" applyFont="1" applyFill="1" applyBorder="1" applyProtection="1">
      <protection locked="0"/>
    </xf>
    <xf numFmtId="0" fontId="30" fillId="9" borderId="3" xfId="0" applyFont="1" applyFill="1" applyBorder="1" applyAlignment="1" applyProtection="1">
      <alignment horizontal="center"/>
      <protection locked="0"/>
    </xf>
    <xf numFmtId="0" fontId="30" fillId="9" borderId="14" xfId="0" applyFont="1" applyFill="1" applyBorder="1" applyAlignment="1" applyProtection="1">
      <alignment horizontal="center"/>
      <protection locked="0"/>
    </xf>
    <xf numFmtId="0" fontId="30" fillId="9" borderId="41" xfId="0" applyFont="1" applyFill="1" applyBorder="1" applyProtection="1">
      <protection locked="0"/>
    </xf>
    <xf numFmtId="0" fontId="30" fillId="9" borderId="13" xfId="0" applyFont="1" applyFill="1" applyBorder="1" applyAlignment="1" applyProtection="1">
      <alignment horizontal="center"/>
      <protection locked="0"/>
    </xf>
    <xf numFmtId="0" fontId="30" fillId="9" borderId="4" xfId="0" applyFont="1" applyFill="1" applyBorder="1" applyAlignment="1" applyProtection="1">
      <alignment horizontal="center"/>
      <protection locked="0"/>
    </xf>
    <xf numFmtId="0" fontId="30" fillId="9" borderId="5" xfId="0" applyFont="1" applyFill="1" applyBorder="1" applyProtection="1">
      <protection locked="0"/>
    </xf>
    <xf numFmtId="0" fontId="0" fillId="9" borderId="44" xfId="0" applyFill="1" applyBorder="1" applyProtection="1">
      <protection locked="0"/>
    </xf>
    <xf numFmtId="0" fontId="30" fillId="9" borderId="1" xfId="0" applyFont="1" applyFill="1" applyBorder="1" applyAlignment="1" applyProtection="1">
      <alignment horizontal="center"/>
      <protection locked="0"/>
    </xf>
    <xf numFmtId="0" fontId="30" fillId="9" borderId="39" xfId="0" applyFont="1" applyFill="1" applyBorder="1" applyAlignment="1" applyProtection="1">
      <alignment horizontal="center"/>
      <protection locked="0"/>
    </xf>
    <xf numFmtId="0" fontId="30" fillId="9" borderId="1" xfId="0" applyFont="1" applyFill="1" applyBorder="1" applyProtection="1">
      <protection locked="0"/>
    </xf>
    <xf numFmtId="0" fontId="30" fillId="9" borderId="1" xfId="0" applyFont="1" applyFill="1" applyBorder="1" applyAlignment="1" applyProtection="1">
      <alignment vertical="center"/>
      <protection locked="0"/>
    </xf>
    <xf numFmtId="0" fontId="30" fillId="8" borderId="2" xfId="0" applyFont="1" applyFill="1" applyBorder="1" applyAlignment="1" applyProtection="1">
      <alignment horizontal="center"/>
      <protection locked="0"/>
    </xf>
    <xf numFmtId="0" fontId="23" fillId="8" borderId="39" xfId="0" applyFont="1" applyFill="1" applyBorder="1" applyAlignment="1" applyProtection="1">
      <alignment horizontal="center"/>
      <protection locked="0"/>
    </xf>
    <xf numFmtId="0" fontId="5" fillId="0" borderId="0" xfId="2" applyFont="1" applyFill="1" applyProtection="1">
      <protection locked="0"/>
    </xf>
    <xf numFmtId="166" fontId="0" fillId="0" borderId="0" xfId="0" applyNumberFormat="1" applyProtection="1">
      <protection locked="0"/>
    </xf>
    <xf numFmtId="164" fontId="0" fillId="8" borderId="2" xfId="0" applyNumberFormat="1" applyFill="1" applyBorder="1" applyAlignment="1">
      <alignment horizontal="center" vertical="center"/>
    </xf>
    <xf numFmtId="0" fontId="30" fillId="0" borderId="2" xfId="0" applyFont="1" applyBorder="1" applyAlignment="1">
      <alignment horizontal="left" vertical="center" wrapText="1"/>
    </xf>
    <xf numFmtId="0" fontId="30" fillId="0" borderId="0" xfId="0" applyFont="1" applyAlignment="1">
      <alignment horizontal="left"/>
    </xf>
    <xf numFmtId="0" fontId="30" fillId="0" borderId="0" xfId="0" applyFont="1" applyAlignment="1">
      <alignment horizontal="left" vertical="center" wrapText="1"/>
    </xf>
    <xf numFmtId="0" fontId="23" fillId="9" borderId="39" xfId="0" applyFont="1" applyFill="1" applyBorder="1" applyAlignment="1">
      <alignment horizontal="left" vertical="center"/>
    </xf>
    <xf numFmtId="0" fontId="18" fillId="9" borderId="39"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30" fillId="9" borderId="39" xfId="0" applyFont="1" applyFill="1" applyBorder="1" applyAlignment="1">
      <alignment horizontal="center" vertical="center"/>
    </xf>
    <xf numFmtId="0" fontId="30" fillId="9" borderId="1" xfId="0" applyFont="1" applyFill="1" applyBorder="1" applyAlignment="1">
      <alignment horizontal="center" vertical="center"/>
    </xf>
    <xf numFmtId="0" fontId="30" fillId="9" borderId="1" xfId="0" applyFont="1" applyFill="1" applyBorder="1" applyAlignment="1">
      <alignment wrapText="1"/>
    </xf>
    <xf numFmtId="0" fontId="30" fillId="0" borderId="39" xfId="0" applyFont="1" applyBorder="1" applyAlignment="1">
      <alignment vertical="center"/>
    </xf>
    <xf numFmtId="0" fontId="23" fillId="9" borderId="39" xfId="0" applyFont="1" applyFill="1" applyBorder="1"/>
    <xf numFmtId="0" fontId="23" fillId="9" borderId="14" xfId="0" applyFont="1" applyFill="1" applyBorder="1"/>
    <xf numFmtId="0" fontId="23" fillId="9" borderId="4" xfId="0" applyFont="1" applyFill="1" applyBorder="1"/>
    <xf numFmtId="166" fontId="30" fillId="7" borderId="0" xfId="0" applyNumberFormat="1" applyFont="1" applyFill="1" applyAlignment="1">
      <alignment horizontal="center"/>
    </xf>
    <xf numFmtId="1" fontId="30" fillId="7" borderId="39" xfId="0" applyNumberFormat="1" applyFont="1" applyFill="1" applyBorder="1" applyAlignment="1">
      <alignment horizontal="center"/>
    </xf>
    <xf numFmtId="0" fontId="30" fillId="7" borderId="0" xfId="0" applyFont="1" applyFill="1" applyAlignment="1">
      <alignment horizontal="center"/>
    </xf>
    <xf numFmtId="0" fontId="30" fillId="7" borderId="39" xfId="0" applyFont="1" applyFill="1" applyBorder="1" applyAlignment="1">
      <alignment horizontal="center" vertical="center"/>
    </xf>
    <xf numFmtId="0" fontId="30" fillId="7" borderId="39" xfId="0" applyFont="1" applyFill="1" applyBorder="1" applyAlignment="1">
      <alignment horizontal="center"/>
    </xf>
    <xf numFmtId="0" fontId="30" fillId="0" borderId="39" xfId="0" applyFont="1" applyBorder="1" applyAlignment="1">
      <alignment horizontal="center" vertical="center" wrapText="1"/>
    </xf>
    <xf numFmtId="0" fontId="30" fillId="9" borderId="39" xfId="0" applyFont="1" applyFill="1" applyBorder="1"/>
    <xf numFmtId="0" fontId="30" fillId="0" borderId="39" xfId="0" applyFont="1" applyBorder="1" applyAlignment="1">
      <alignment horizontal="center" vertical="center"/>
    </xf>
    <xf numFmtId="0" fontId="30" fillId="9" borderId="3" xfId="0" applyFont="1" applyFill="1" applyBorder="1"/>
    <xf numFmtId="0" fontId="30" fillId="9" borderId="14" xfId="0" applyFont="1" applyFill="1" applyBorder="1" applyAlignment="1">
      <alignment horizontal="center" vertical="center"/>
    </xf>
    <xf numFmtId="0" fontId="30" fillId="9" borderId="13" xfId="0" applyFont="1" applyFill="1" applyBorder="1"/>
    <xf numFmtId="0" fontId="30" fillId="9" borderId="4" xfId="0" applyFont="1" applyFill="1" applyBorder="1" applyAlignment="1">
      <alignment horizontal="center" vertical="center"/>
    </xf>
    <xf numFmtId="1" fontId="30" fillId="0" borderId="1" xfId="0" applyNumberFormat="1" applyFont="1" applyBorder="1" applyAlignment="1">
      <alignment horizontal="center"/>
    </xf>
    <xf numFmtId="0" fontId="30" fillId="0" borderId="12" xfId="0" applyFont="1" applyBorder="1" applyAlignment="1">
      <alignment vertical="center" wrapText="1"/>
    </xf>
    <xf numFmtId="0" fontId="31" fillId="0" borderId="1" xfId="1" applyFont="1" applyBorder="1" applyAlignment="1" applyProtection="1">
      <alignment vertical="center" wrapText="1"/>
    </xf>
    <xf numFmtId="0" fontId="30" fillId="9" borderId="1" xfId="0" applyFont="1" applyFill="1" applyBorder="1" applyAlignment="1">
      <alignment vertical="center" wrapText="1"/>
    </xf>
    <xf numFmtId="0" fontId="30" fillId="0" borderId="1" xfId="0" applyFont="1" applyBorder="1" applyAlignment="1">
      <alignment vertical="center" wrapText="1"/>
    </xf>
    <xf numFmtId="0" fontId="30" fillId="9" borderId="41" xfId="0" applyFont="1" applyFill="1" applyBorder="1" applyAlignment="1">
      <alignment vertical="center" wrapText="1"/>
    </xf>
    <xf numFmtId="0" fontId="30" fillId="9" borderId="13" xfId="0" applyFont="1" applyFill="1" applyBorder="1" applyAlignment="1">
      <alignment vertical="center" wrapText="1"/>
    </xf>
    <xf numFmtId="0" fontId="30" fillId="0" borderId="3" xfId="0" applyFont="1" applyBorder="1" applyAlignment="1">
      <alignment vertical="center" wrapText="1"/>
    </xf>
    <xf numFmtId="0" fontId="31" fillId="0" borderId="12" xfId="1" applyFont="1" applyBorder="1" applyAlignment="1" applyProtection="1">
      <alignment vertical="center" wrapText="1"/>
    </xf>
    <xf numFmtId="0" fontId="30" fillId="9" borderId="12" xfId="0" applyFont="1" applyFill="1" applyBorder="1" applyAlignment="1">
      <alignment horizontal="center" vertical="center"/>
    </xf>
    <xf numFmtId="0" fontId="30" fillId="9" borderId="41" xfId="0" applyFont="1" applyFill="1" applyBorder="1" applyAlignment="1">
      <alignment horizontal="center" vertical="center"/>
    </xf>
    <xf numFmtId="0" fontId="30" fillId="9" borderId="6" xfId="0" applyFont="1" applyFill="1" applyBorder="1" applyAlignment="1">
      <alignment horizontal="center" vertical="center"/>
    </xf>
    <xf numFmtId="0" fontId="11" fillId="10" borderId="27" xfId="0" applyFont="1" applyFill="1" applyBorder="1"/>
    <xf numFmtId="0" fontId="12" fillId="10" borderId="31" xfId="0" applyFont="1" applyFill="1" applyBorder="1" applyAlignment="1">
      <alignment horizontal="center" vertical="center" wrapText="1"/>
    </xf>
    <xf numFmtId="0" fontId="11" fillId="0" borderId="0" xfId="0" applyFont="1"/>
    <xf numFmtId="0" fontId="11" fillId="10" borderId="29" xfId="0" applyFont="1" applyFill="1" applyBorder="1"/>
    <xf numFmtId="164" fontId="11" fillId="10" borderId="32" xfId="0" applyNumberFormat="1" applyFont="1" applyFill="1" applyBorder="1"/>
    <xf numFmtId="0" fontId="11" fillId="10" borderId="30" xfId="0" applyFont="1" applyFill="1" applyBorder="1"/>
    <xf numFmtId="164" fontId="11" fillId="10" borderId="33" xfId="0" applyNumberFormat="1" applyFont="1" applyFill="1" applyBorder="1"/>
    <xf numFmtId="0" fontId="11" fillId="10" borderId="28" xfId="0" applyFont="1" applyFill="1" applyBorder="1"/>
    <xf numFmtId="164" fontId="11" fillId="10" borderId="34" xfId="0" applyNumberFormat="1" applyFont="1" applyFill="1" applyBorder="1"/>
    <xf numFmtId="0" fontId="29" fillId="0" borderId="0" xfId="0" applyFont="1"/>
    <xf numFmtId="0" fontId="0" fillId="0" borderId="58" xfId="0" applyBorder="1"/>
    <xf numFmtId="0" fontId="30" fillId="13" borderId="27" xfId="0" applyFont="1" applyFill="1" applyBorder="1"/>
    <xf numFmtId="0" fontId="18" fillId="13" borderId="31" xfId="0" applyFont="1" applyFill="1" applyBorder="1" applyAlignment="1">
      <alignment horizontal="center" vertical="center" wrapText="1"/>
    </xf>
    <xf numFmtId="0" fontId="23" fillId="13" borderId="59" xfId="0" applyFont="1" applyFill="1" applyBorder="1"/>
    <xf numFmtId="0" fontId="11" fillId="0" borderId="60" xfId="0" applyFont="1" applyBorder="1"/>
    <xf numFmtId="0" fontId="30" fillId="13" borderId="29" xfId="0" applyFont="1" applyFill="1" applyBorder="1"/>
    <xf numFmtId="164" fontId="30" fillId="13" borderId="32" xfId="0" applyNumberFormat="1" applyFont="1" applyFill="1" applyBorder="1" applyAlignment="1">
      <alignment horizontal="center"/>
    </xf>
    <xf numFmtId="0" fontId="11" fillId="13" borderId="0" xfId="0" applyFont="1" applyFill="1" applyAlignment="1">
      <alignment horizontal="center" vertical="center"/>
    </xf>
    <xf numFmtId="164" fontId="11" fillId="0" borderId="0" xfId="0" applyNumberFormat="1" applyFont="1"/>
    <xf numFmtId="1" fontId="11" fillId="13" borderId="56" xfId="0" applyNumberFormat="1" applyFont="1" applyFill="1" applyBorder="1" applyAlignment="1">
      <alignment horizontal="center" vertical="center"/>
    </xf>
    <xf numFmtId="1" fontId="11" fillId="13" borderId="0" xfId="0" applyNumberFormat="1" applyFont="1" applyFill="1" applyAlignment="1">
      <alignment horizontal="center" vertical="center"/>
    </xf>
    <xf numFmtId="0" fontId="11" fillId="13" borderId="56" xfId="0" applyFont="1" applyFill="1" applyBorder="1" applyAlignment="1">
      <alignment horizontal="center" vertical="center"/>
    </xf>
    <xf numFmtId="0" fontId="30" fillId="13" borderId="57" xfId="0" applyFont="1" applyFill="1" applyBorder="1"/>
    <xf numFmtId="164" fontId="30" fillId="13" borderId="33" xfId="0" applyNumberFormat="1" applyFont="1" applyFill="1" applyBorder="1"/>
    <xf numFmtId="0" fontId="11" fillId="13" borderId="30" xfId="0" applyFont="1" applyFill="1" applyBorder="1"/>
    <xf numFmtId="0" fontId="30" fillId="13" borderId="28" xfId="0" applyFont="1" applyFill="1" applyBorder="1"/>
    <xf numFmtId="164" fontId="30" fillId="13" borderId="34" xfId="0" applyNumberFormat="1" applyFont="1" applyFill="1" applyBorder="1" applyAlignment="1">
      <alignment horizontal="center"/>
    </xf>
    <xf numFmtId="0" fontId="11" fillId="13" borderId="28" xfId="0" applyFont="1" applyFill="1" applyBorder="1"/>
    <xf numFmtId="0" fontId="26" fillId="0" borderId="0" xfId="0" applyFont="1"/>
    <xf numFmtId="0" fontId="36" fillId="0" borderId="0" xfId="1" applyFont="1" applyAlignment="1" applyProtection="1"/>
    <xf numFmtId="0" fontId="30" fillId="0" borderId="0" xfId="1" applyFont="1" applyProtection="1"/>
    <xf numFmtId="166" fontId="30" fillId="0" borderId="0" xfId="0" applyNumberFormat="1" applyFont="1"/>
    <xf numFmtId="1" fontId="30" fillId="0" borderId="2" xfId="0" applyNumberFormat="1" applyFont="1" applyBorder="1" applyAlignment="1">
      <alignment horizontal="center" vertical="center"/>
    </xf>
    <xf numFmtId="1" fontId="30" fillId="0" borderId="1" xfId="0" applyNumberFormat="1" applyFont="1" applyBorder="1" applyAlignment="1" applyProtection="1">
      <alignment horizontal="center" vertical="center"/>
      <protection locked="0"/>
    </xf>
    <xf numFmtId="0" fontId="30" fillId="0" borderId="44" xfId="0" applyFont="1" applyBorder="1" applyProtection="1">
      <protection locked="0"/>
    </xf>
    <xf numFmtId="1" fontId="30" fillId="11" borderId="6" xfId="0" applyNumberFormat="1" applyFont="1" applyFill="1" applyBorder="1" applyAlignment="1">
      <alignment horizontal="center" vertical="center"/>
    </xf>
    <xf numFmtId="0" fontId="30" fillId="0" borderId="6" xfId="0" applyFont="1" applyBorder="1"/>
    <xf numFmtId="0" fontId="30" fillId="0" borderId="4" xfId="0" applyFont="1" applyBorder="1" applyProtection="1">
      <protection locked="0"/>
    </xf>
    <xf numFmtId="0" fontId="30" fillId="0" borderId="13" xfId="0" applyFont="1" applyBorder="1" applyAlignment="1">
      <alignment horizontal="center" vertical="center"/>
    </xf>
    <xf numFmtId="0" fontId="30" fillId="0" borderId="13" xfId="0" applyFont="1" applyBorder="1" applyAlignment="1" applyProtection="1">
      <alignment horizontal="center" vertical="center"/>
      <protection locked="0"/>
    </xf>
    <xf numFmtId="0" fontId="30" fillId="8" borderId="2" xfId="0" applyFont="1" applyFill="1" applyBorder="1" applyProtection="1">
      <protection locked="0"/>
    </xf>
    <xf numFmtId="0" fontId="0" fillId="8" borderId="2" xfId="0" applyFill="1" applyBorder="1" applyProtection="1">
      <protection locked="0"/>
    </xf>
    <xf numFmtId="2" fontId="23" fillId="8" borderId="2" xfId="0" applyNumberFormat="1" applyFont="1" applyFill="1" applyBorder="1" applyAlignment="1" applyProtection="1">
      <alignment horizontal="center"/>
      <protection locked="0"/>
    </xf>
    <xf numFmtId="0" fontId="0" fillId="0" borderId="39" xfId="0" applyBorder="1" applyProtection="1">
      <protection locked="0"/>
    </xf>
    <xf numFmtId="0" fontId="30" fillId="0" borderId="21" xfId="0" applyFont="1" applyBorder="1" applyProtection="1">
      <protection locked="0"/>
    </xf>
    <xf numFmtId="0" fontId="36" fillId="0" borderId="19" xfId="0" applyFont="1" applyBorder="1" applyAlignment="1" applyProtection="1">
      <alignment horizontal="center" wrapText="1"/>
      <protection locked="0"/>
    </xf>
    <xf numFmtId="0" fontId="16" fillId="0" borderId="11" xfId="0" applyFont="1" applyBorder="1" applyAlignment="1" applyProtection="1">
      <alignment horizontal="center" vertical="center" wrapText="1"/>
      <protection locked="0"/>
    </xf>
    <xf numFmtId="0" fontId="23" fillId="0" borderId="2" xfId="0" applyFont="1" applyBorder="1" applyProtection="1">
      <protection locked="0"/>
    </xf>
    <xf numFmtId="0" fontId="36" fillId="0" borderId="4" xfId="0" applyFont="1" applyBorder="1" applyAlignment="1" applyProtection="1">
      <alignment horizontal="center" wrapText="1"/>
      <protection locked="0"/>
    </xf>
    <xf numFmtId="0" fontId="36" fillId="0" borderId="7" xfId="0" applyFont="1" applyBorder="1" applyAlignment="1" applyProtection="1">
      <alignment horizontal="center" vertical="center" wrapText="1"/>
      <protection locked="0"/>
    </xf>
    <xf numFmtId="0" fontId="23" fillId="0" borderId="39" xfId="0" applyFont="1" applyBorder="1" applyProtection="1">
      <protection locked="0"/>
    </xf>
    <xf numFmtId="1" fontId="30" fillId="11" borderId="13" xfId="0" applyNumberFormat="1" applyFont="1" applyFill="1" applyBorder="1" applyAlignment="1" applyProtection="1">
      <alignment horizontal="center" vertical="center"/>
      <protection locked="0"/>
    </xf>
    <xf numFmtId="164" fontId="30" fillId="0" borderId="13" xfId="0" applyNumberFormat="1" applyFont="1" applyBorder="1" applyAlignment="1">
      <alignment horizontal="center"/>
    </xf>
    <xf numFmtId="0" fontId="30" fillId="0" borderId="14" xfId="0" applyFont="1" applyBorder="1" applyProtection="1">
      <protection locked="0"/>
    </xf>
    <xf numFmtId="49" fontId="30" fillId="0" borderId="40" xfId="0" applyNumberFormat="1" applyFont="1" applyBorder="1" applyAlignment="1" applyProtection="1">
      <alignment horizontal="left" vertical="center" readingOrder="1"/>
      <protection locked="0"/>
    </xf>
    <xf numFmtId="164" fontId="30" fillId="7" borderId="39" xfId="0" applyNumberFormat="1" applyFont="1" applyFill="1" applyBorder="1" applyAlignment="1" applyProtection="1">
      <alignment horizontal="center"/>
      <protection locked="0"/>
    </xf>
    <xf numFmtId="164" fontId="30" fillId="0" borderId="1" xfId="0" applyNumberFormat="1" applyFont="1" applyBorder="1" applyAlignment="1" applyProtection="1">
      <alignment horizontal="center"/>
      <protection locked="0"/>
    </xf>
    <xf numFmtId="0" fontId="30" fillId="0" borderId="1" xfId="0" applyFont="1" applyBorder="1" applyAlignment="1" applyProtection="1">
      <alignment horizontal="left" vertical="center" wrapText="1"/>
      <protection locked="0"/>
    </xf>
    <xf numFmtId="164" fontId="30" fillId="0" borderId="40" xfId="0" applyNumberFormat="1" applyFont="1" applyBorder="1" applyAlignment="1" applyProtection="1">
      <alignment horizontal="center" vertical="center"/>
      <protection locked="0"/>
    </xf>
    <xf numFmtId="0" fontId="32" fillId="10" borderId="40" xfId="0" applyFont="1" applyFill="1" applyBorder="1" applyAlignment="1" applyProtection="1">
      <alignment horizontal="left" wrapText="1"/>
      <protection locked="0"/>
    </xf>
    <xf numFmtId="0" fontId="30" fillId="0" borderId="1" xfId="0" applyFont="1" applyBorder="1" applyAlignment="1" applyProtection="1">
      <alignment horizontal="center"/>
      <protection locked="0"/>
    </xf>
    <xf numFmtId="49" fontId="30" fillId="0" borderId="13" xfId="0" applyNumberFormat="1" applyFont="1" applyBorder="1" applyAlignment="1" applyProtection="1">
      <alignment horizontal="center" vertical="center" wrapText="1" readingOrder="1"/>
      <protection locked="0"/>
    </xf>
    <xf numFmtId="164" fontId="30" fillId="0" borderId="2" xfId="0" applyNumberFormat="1" applyFont="1" applyBorder="1" applyAlignment="1" applyProtection="1">
      <alignment horizontal="center" vertical="center" wrapText="1" readingOrder="1"/>
      <protection locked="0"/>
    </xf>
    <xf numFmtId="0" fontId="30" fillId="7" borderId="6" xfId="0" applyFont="1" applyFill="1" applyBorder="1" applyAlignment="1" applyProtection="1">
      <alignment horizontal="center"/>
      <protection locked="0"/>
    </xf>
    <xf numFmtId="0" fontId="46" fillId="0" borderId="12" xfId="0" applyFont="1" applyBorder="1" applyProtection="1">
      <protection locked="0"/>
    </xf>
    <xf numFmtId="49" fontId="23" fillId="0" borderId="13" xfId="0" applyNumberFormat="1" applyFont="1" applyBorder="1" applyAlignment="1" applyProtection="1">
      <alignment horizontal="center" vertical="center" wrapText="1" readingOrder="1"/>
      <protection locked="0"/>
    </xf>
    <xf numFmtId="164" fontId="30" fillId="10" borderId="4" xfId="0" applyNumberFormat="1" applyFont="1" applyFill="1" applyBorder="1" applyAlignment="1" applyProtection="1">
      <alignment horizontal="center" vertical="center"/>
      <protection locked="0"/>
    </xf>
    <xf numFmtId="0" fontId="30" fillId="7" borderId="1" xfId="0" applyFont="1" applyFill="1" applyBorder="1" applyAlignment="1" applyProtection="1">
      <alignment horizontal="center" vertical="center"/>
      <protection locked="0"/>
    </xf>
    <xf numFmtId="49" fontId="30" fillId="0" borderId="39" xfId="0" applyNumberFormat="1" applyFont="1" applyBorder="1" applyAlignment="1" applyProtection="1">
      <alignment horizontal="center" vertical="center" wrapText="1" readingOrder="1"/>
      <protection locked="0"/>
    </xf>
    <xf numFmtId="2" fontId="30" fillId="0" borderId="42" xfId="0" applyNumberFormat="1" applyFont="1" applyBorder="1" applyAlignment="1" applyProtection="1">
      <alignment horizontal="center" vertical="center" wrapText="1" readingOrder="1"/>
      <protection locked="0"/>
    </xf>
    <xf numFmtId="0" fontId="30" fillId="0" borderId="40" xfId="0" applyFont="1" applyBorder="1" applyAlignment="1" applyProtection="1">
      <alignment horizontal="center" vertical="center"/>
      <protection locked="0"/>
    </xf>
    <xf numFmtId="164" fontId="30" fillId="7" borderId="1" xfId="0" applyNumberFormat="1" applyFont="1" applyFill="1" applyBorder="1" applyAlignment="1" applyProtection="1">
      <alignment horizontal="center" vertical="center" wrapText="1" readingOrder="1"/>
      <protection locked="0"/>
    </xf>
    <xf numFmtId="49" fontId="30" fillId="0" borderId="40" xfId="0" applyNumberFormat="1" applyFont="1" applyBorder="1" applyAlignment="1" applyProtection="1">
      <alignment horizontal="center" vertical="center" wrapText="1" readingOrder="1"/>
      <protection locked="0"/>
    </xf>
    <xf numFmtId="2" fontId="30" fillId="0" borderId="2" xfId="0" applyNumberFormat="1" applyFont="1" applyBorder="1" applyAlignment="1" applyProtection="1">
      <alignment horizontal="center" vertical="center" wrapText="1" readingOrder="1"/>
      <protection locked="0"/>
    </xf>
    <xf numFmtId="49" fontId="30" fillId="0" borderId="44" xfId="0" applyNumberFormat="1" applyFont="1" applyBorder="1" applyAlignment="1" applyProtection="1">
      <alignment horizontal="left" vertical="center" readingOrder="1"/>
      <protection locked="0"/>
    </xf>
    <xf numFmtId="164" fontId="30" fillId="7" borderId="13" xfId="0" applyNumberFormat="1" applyFont="1" applyFill="1" applyBorder="1" applyAlignment="1" applyProtection="1">
      <alignment horizontal="center" vertical="center" wrapText="1" readingOrder="1"/>
      <protection locked="0"/>
    </xf>
    <xf numFmtId="1" fontId="30" fillId="0" borderId="41" xfId="0" applyNumberFormat="1" applyFont="1" applyBorder="1" applyAlignment="1" applyProtection="1">
      <alignment horizontal="center" vertical="center"/>
      <protection locked="0"/>
    </xf>
    <xf numFmtId="1" fontId="30" fillId="0" borderId="40" xfId="0" applyNumberFormat="1" applyFont="1" applyBorder="1" applyAlignment="1" applyProtection="1">
      <alignment horizontal="center" vertical="center"/>
      <protection locked="0"/>
    </xf>
    <xf numFmtId="1" fontId="30" fillId="0" borderId="42" xfId="0" applyNumberFormat="1" applyFont="1" applyBorder="1" applyAlignment="1" applyProtection="1">
      <alignment horizontal="center" vertical="center"/>
      <protection locked="0"/>
    </xf>
    <xf numFmtId="0" fontId="30" fillId="0" borderId="47" xfId="0" applyFont="1" applyBorder="1"/>
    <xf numFmtId="0" fontId="30" fillId="0" borderId="50" xfId="0" applyFont="1" applyBorder="1"/>
    <xf numFmtId="0" fontId="31" fillId="0" borderId="49" xfId="1" applyFont="1" applyFill="1" applyBorder="1" applyProtection="1"/>
    <xf numFmtId="0" fontId="30" fillId="0" borderId="51" xfId="0" applyFont="1" applyBorder="1"/>
    <xf numFmtId="0" fontId="30" fillId="0" borderId="48" xfId="0" applyFont="1" applyBorder="1"/>
    <xf numFmtId="0" fontId="32" fillId="0" borderId="48" xfId="0" applyFont="1" applyBorder="1"/>
    <xf numFmtId="0" fontId="0" fillId="0" borderId="0" xfId="0" applyAlignment="1">
      <alignment horizontal="left"/>
    </xf>
    <xf numFmtId="0" fontId="30" fillId="0" borderId="63" xfId="0" applyFont="1" applyBorder="1"/>
    <xf numFmtId="0" fontId="23" fillId="4" borderId="3" xfId="0" applyFont="1" applyFill="1" applyBorder="1"/>
    <xf numFmtId="0" fontId="30" fillId="0" borderId="1" xfId="0" applyFont="1" applyBorder="1" applyAlignment="1">
      <alignment horizontal="left" vertical="top" wrapText="1"/>
    </xf>
    <xf numFmtId="0" fontId="30" fillId="9" borderId="1" xfId="0" applyFont="1" applyFill="1" applyBorder="1" applyAlignment="1">
      <alignment horizontal="left" vertical="top" wrapText="1"/>
    </xf>
    <xf numFmtId="0" fontId="30" fillId="0" borderId="1" xfId="0" applyFont="1" applyBorder="1" applyAlignment="1">
      <alignment vertical="top" wrapText="1"/>
    </xf>
    <xf numFmtId="14" fontId="30" fillId="0" borderId="1" xfId="0" applyNumberFormat="1" applyFont="1" applyBorder="1" applyAlignment="1">
      <alignment wrapText="1"/>
    </xf>
    <xf numFmtId="0" fontId="30" fillId="8" borderId="2" xfId="0" applyFont="1" applyFill="1" applyBorder="1" applyAlignment="1" applyProtection="1">
      <alignment horizontal="left" vertical="center" readingOrder="1"/>
      <protection locked="0"/>
    </xf>
    <xf numFmtId="0" fontId="30" fillId="8" borderId="39" xfId="0" applyFont="1" applyFill="1" applyBorder="1" applyAlignment="1" applyProtection="1">
      <alignment horizontal="left" vertical="center" readingOrder="1"/>
      <protection locked="0"/>
    </xf>
    <xf numFmtId="0" fontId="23" fillId="8" borderId="39" xfId="0" applyFont="1" applyFill="1" applyBorder="1" applyAlignment="1" applyProtection="1">
      <alignment horizontal="left"/>
      <protection locked="0"/>
    </xf>
    <xf numFmtId="2" fontId="23" fillId="8" borderId="1" xfId="0" applyNumberFormat="1" applyFont="1" applyFill="1" applyBorder="1" applyAlignment="1" applyProtection="1">
      <alignment horizontal="center"/>
      <protection locked="0"/>
    </xf>
    <xf numFmtId="49" fontId="16" fillId="0" borderId="39" xfId="0" applyNumberFormat="1" applyFont="1" applyBorder="1" applyAlignment="1">
      <alignment horizontal="left" vertical="center" wrapText="1" readingOrder="1"/>
    </xf>
    <xf numFmtId="0" fontId="30" fillId="10" borderId="6" xfId="0" applyFont="1" applyFill="1" applyBorder="1" applyAlignment="1">
      <alignment horizontal="center" vertical="center"/>
    </xf>
    <xf numFmtId="168" fontId="30" fillId="10" borderId="6" xfId="0" applyNumberFormat="1" applyFont="1" applyFill="1" applyBorder="1" applyAlignment="1">
      <alignment horizontal="center" vertical="center"/>
    </xf>
    <xf numFmtId="1" fontId="30" fillId="0" borderId="2" xfId="0" applyNumberFormat="1" applyFont="1" applyBorder="1" applyAlignment="1" applyProtection="1">
      <alignment horizontal="center" vertical="center"/>
      <protection locked="0"/>
    </xf>
    <xf numFmtId="0" fontId="53" fillId="0" borderId="1" xfId="0" applyFont="1" applyBorder="1" applyProtection="1">
      <protection locked="0"/>
    </xf>
    <xf numFmtId="49" fontId="30" fillId="0" borderId="4" xfId="0" applyNumberFormat="1" applyFont="1" applyBorder="1" applyAlignment="1" applyProtection="1">
      <alignment horizontal="left" vertical="center" readingOrder="1"/>
      <protection locked="0"/>
    </xf>
    <xf numFmtId="49" fontId="38" fillId="0" borderId="4" xfId="0" applyNumberFormat="1" applyFont="1" applyBorder="1" applyAlignment="1" applyProtection="1">
      <alignment horizontal="left" vertical="center" indent="3" readingOrder="1"/>
      <protection locked="0"/>
    </xf>
    <xf numFmtId="164" fontId="30" fillId="7" borderId="2" xfId="0" applyNumberFormat="1" applyFont="1" applyFill="1" applyBorder="1" applyAlignment="1" applyProtection="1">
      <alignment horizontal="center"/>
      <protection locked="0"/>
    </xf>
    <xf numFmtId="164" fontId="23" fillId="8" borderId="13" xfId="0" applyNumberFormat="1" applyFont="1" applyFill="1" applyBorder="1" applyAlignment="1">
      <alignment horizontal="center"/>
    </xf>
    <xf numFmtId="164" fontId="23" fillId="8" borderId="42" xfId="0" applyNumberFormat="1" applyFont="1" applyFill="1" applyBorder="1" applyAlignment="1">
      <alignment horizontal="center" vertical="center" wrapText="1" readingOrder="1"/>
    </xf>
    <xf numFmtId="164" fontId="23" fillId="8" borderId="1" xfId="0" applyNumberFormat="1" applyFont="1" applyFill="1" applyBorder="1" applyAlignment="1">
      <alignment horizontal="center" vertical="center"/>
    </xf>
    <xf numFmtId="0" fontId="30" fillId="15" borderId="1" xfId="0" applyFont="1" applyFill="1" applyBorder="1" applyProtection="1">
      <protection locked="0"/>
    </xf>
    <xf numFmtId="0" fontId="30" fillId="15" borderId="0" xfId="0" applyFont="1" applyFill="1"/>
    <xf numFmtId="0" fontId="23" fillId="16" borderId="0" xfId="0" applyFont="1" applyFill="1"/>
    <xf numFmtId="0" fontId="1" fillId="16" borderId="0" xfId="0" applyFont="1" applyFill="1"/>
    <xf numFmtId="0" fontId="1" fillId="16" borderId="25" xfId="0" applyFont="1" applyFill="1" applyBorder="1"/>
    <xf numFmtId="0" fontId="23" fillId="17" borderId="49" xfId="0" applyFont="1" applyFill="1" applyBorder="1"/>
    <xf numFmtId="169" fontId="0" fillId="0" borderId="0" xfId="0" applyNumberFormat="1" applyProtection="1">
      <protection locked="0"/>
    </xf>
    <xf numFmtId="0" fontId="0" fillId="0" borderId="0" xfId="0" applyProtection="1">
      <protection hidden="1"/>
    </xf>
    <xf numFmtId="0" fontId="0" fillId="0" borderId="0" xfId="0" applyAlignment="1" applyProtection="1">
      <alignment horizontal="right"/>
      <protection hidden="1"/>
    </xf>
    <xf numFmtId="0" fontId="30" fillId="0" borderId="0" xfId="0" applyFont="1" applyProtection="1">
      <protection hidden="1"/>
    </xf>
    <xf numFmtId="49" fontId="0" fillId="15" borderId="0" xfId="0" applyNumberFormat="1" applyFill="1"/>
    <xf numFmtId="0" fontId="0" fillId="15" borderId="0" xfId="0" applyFill="1" applyProtection="1">
      <protection locked="0"/>
    </xf>
    <xf numFmtId="164" fontId="30" fillId="8" borderId="1" xfId="0" applyNumberFormat="1" applyFont="1" applyFill="1" applyBorder="1" applyAlignment="1">
      <alignment horizontal="center" vertical="center"/>
    </xf>
    <xf numFmtId="0" fontId="30" fillId="15" borderId="1" xfId="0" applyFont="1" applyFill="1" applyBorder="1"/>
    <xf numFmtId="0" fontId="0" fillId="17" borderId="0" xfId="0" applyFill="1" applyAlignment="1" applyProtection="1">
      <alignment wrapText="1"/>
      <protection locked="0"/>
    </xf>
    <xf numFmtId="0" fontId="2" fillId="0" borderId="48" xfId="1" applyBorder="1"/>
    <xf numFmtId="0" fontId="10" fillId="18" borderId="0" xfId="0" applyFont="1" applyFill="1" applyAlignment="1">
      <alignment vertical="center"/>
    </xf>
    <xf numFmtId="0" fontId="0" fillId="18" borderId="0" xfId="0" applyFill="1"/>
    <xf numFmtId="164" fontId="30" fillId="18" borderId="6" xfId="0" applyNumberFormat="1" applyFont="1" applyFill="1" applyBorder="1" applyAlignment="1">
      <alignment horizontal="center" vertical="center"/>
    </xf>
    <xf numFmtId="0" fontId="10" fillId="18" borderId="0" xfId="0" applyFont="1" applyFill="1" applyAlignment="1">
      <alignment vertical="center" wrapText="1"/>
    </xf>
    <xf numFmtId="0" fontId="0" fillId="18" borderId="0" xfId="0" applyFill="1" applyAlignment="1">
      <alignment horizontal="center"/>
    </xf>
    <xf numFmtId="0" fontId="30" fillId="18" borderId="0" xfId="0" applyFont="1" applyFill="1" applyAlignment="1">
      <alignment horizontal="center"/>
    </xf>
    <xf numFmtId="0" fontId="30" fillId="18" borderId="0" xfId="0" applyFont="1" applyFill="1" applyAlignment="1">
      <alignment horizontal="left" vertical="center"/>
    </xf>
    <xf numFmtId="0" fontId="0" fillId="18" borderId="0" xfId="0" applyFill="1" applyAlignment="1">
      <alignment horizontal="center" vertical="center"/>
    </xf>
    <xf numFmtId="0" fontId="0" fillId="18" borderId="0" xfId="0" applyFill="1" applyProtection="1">
      <protection locked="0"/>
    </xf>
    <xf numFmtId="164" fontId="30" fillId="0" borderId="40" xfId="0" applyNumberFormat="1" applyFont="1" applyBorder="1" applyAlignment="1">
      <alignment horizontal="center" vertical="center"/>
    </xf>
    <xf numFmtId="164" fontId="30" fillId="0" borderId="39" xfId="0" applyNumberFormat="1" applyFont="1" applyBorder="1" applyAlignment="1">
      <alignment horizontal="center" vertical="center"/>
    </xf>
    <xf numFmtId="0" fontId="23" fillId="8" borderId="1" xfId="0" applyFont="1" applyFill="1" applyBorder="1" applyAlignment="1">
      <alignment horizontal="center" vertical="center"/>
    </xf>
    <xf numFmtId="0" fontId="30" fillId="0" borderId="9" xfId="0" applyFont="1" applyBorder="1" applyAlignment="1">
      <alignment horizontal="center"/>
    </xf>
    <xf numFmtId="164" fontId="30" fillId="0" borderId="25" xfId="0" applyNumberFormat="1" applyFont="1" applyBorder="1" applyAlignment="1">
      <alignment horizontal="center"/>
    </xf>
    <xf numFmtId="0" fontId="30" fillId="0" borderId="1" xfId="0" applyFont="1" applyBorder="1" applyAlignment="1">
      <alignment horizontal="center"/>
    </xf>
    <xf numFmtId="164" fontId="30" fillId="0" borderId="40" xfId="0" applyNumberFormat="1" applyFont="1" applyBorder="1" applyAlignment="1">
      <alignment horizontal="center"/>
    </xf>
    <xf numFmtId="164" fontId="30" fillId="0" borderId="55" xfId="0" applyNumberFormat="1" applyFont="1" applyBorder="1" applyAlignment="1">
      <alignment horizontal="center"/>
    </xf>
    <xf numFmtId="0" fontId="30" fillId="0" borderId="12" xfId="0" applyFont="1" applyBorder="1" applyAlignment="1">
      <alignment horizontal="center"/>
    </xf>
    <xf numFmtId="0" fontId="23" fillId="0" borderId="1" xfId="0" applyFont="1" applyBorder="1" applyAlignment="1">
      <alignment horizontal="center"/>
    </xf>
    <xf numFmtId="0" fontId="23" fillId="0" borderId="2" xfId="0" applyFont="1" applyBorder="1" applyAlignment="1">
      <alignment horizontal="center"/>
    </xf>
    <xf numFmtId="164" fontId="30" fillId="0" borderId="0" xfId="0" applyNumberFormat="1" applyFont="1" applyAlignment="1">
      <alignment horizontal="center"/>
    </xf>
    <xf numFmtId="164" fontId="30" fillId="0" borderId="39" xfId="0" applyNumberFormat="1" applyFont="1" applyBorder="1" applyAlignment="1">
      <alignment horizontal="center"/>
    </xf>
    <xf numFmtId="0" fontId="23" fillId="8" borderId="1" xfId="0" applyFont="1" applyFill="1" applyBorder="1" applyAlignment="1">
      <alignment horizontal="center"/>
    </xf>
    <xf numFmtId="0" fontId="23" fillId="0" borderId="39" xfId="0" applyFont="1" applyBorder="1" applyAlignment="1">
      <alignment horizontal="center"/>
    </xf>
    <xf numFmtId="0" fontId="23" fillId="0" borderId="61" xfId="0" applyFont="1" applyBorder="1" applyAlignment="1">
      <alignment horizontal="center" vertical="center"/>
    </xf>
    <xf numFmtId="0" fontId="23" fillId="0" borderId="52" xfId="0" applyFont="1" applyBorder="1" applyAlignment="1">
      <alignment horizontal="center" vertical="center"/>
    </xf>
    <xf numFmtId="1"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61" xfId="0" applyFont="1" applyBorder="1" applyAlignment="1">
      <alignment horizontal="center"/>
    </xf>
    <xf numFmtId="0" fontId="23" fillId="0" borderId="52" xfId="0" applyFont="1" applyBorder="1" applyAlignment="1">
      <alignment horizontal="center"/>
    </xf>
    <xf numFmtId="0" fontId="0" fillId="0" borderId="0" xfId="0" applyAlignment="1">
      <alignment horizontal="center" vertical="center"/>
    </xf>
    <xf numFmtId="0" fontId="0" fillId="0" borderId="0" xfId="0" applyAlignment="1">
      <alignment horizontal="center"/>
    </xf>
  </cellXfs>
  <cellStyles count="4">
    <cellStyle name="Huono" xfId="3" builtinId="27"/>
    <cellStyle name="Hyperlinkki" xfId="1" builtinId="8"/>
    <cellStyle name="Neutraali" xfId="2" builtinId="28"/>
    <cellStyle name="Normaali"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Yhteenveto!$B$4</c:f>
              <c:strCache>
                <c:ptCount val="1"/>
                <c:pt idx="0">
                  <c:v>Päästöt   tCO2e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C62-414F-9D02-B995054EDF9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C62-414F-9D02-B995054EDF9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C62-414F-9D02-B995054EDF9D}"/>
              </c:ext>
            </c:extLst>
          </c:dPt>
          <c:cat>
            <c:strRef>
              <c:f>Yhteenveto!$A$5:$A$7</c:f>
              <c:strCache>
                <c:ptCount val="3"/>
                <c:pt idx="0">
                  <c:v>Suorat päästöt, fossiiliset polttoaineet (GHG-protokollan Scope 1 -mukaiset päästöt)</c:v>
                </c:pt>
                <c:pt idx="1">
                  <c:v>Ostetun energian päästöt (GHG-protokollan Scope 2 -mukaiset päästöt)</c:v>
                </c:pt>
                <c:pt idx="2">
                  <c:v>Epäsuorat päästöt mm. ostetut palvelut ja tuotteet (GHG-protokollan Scope 3 -mukaiset päästöt)</c:v>
                </c:pt>
              </c:strCache>
            </c:strRef>
          </c:cat>
          <c:val>
            <c:numRef>
              <c:f>Yhteenveto!$B$5:$B$7</c:f>
              <c:numCache>
                <c:formatCode>0.0</c:formatCode>
                <c:ptCount val="3"/>
                <c:pt idx="0">
                  <c:v>0</c:v>
                </c:pt>
                <c:pt idx="1">
                  <c:v>0</c:v>
                </c:pt>
                <c:pt idx="2">
                  <c:v>0</c:v>
                </c:pt>
              </c:numCache>
            </c:numRef>
          </c:val>
          <c:extLst>
            <c:ext xmlns:c16="http://schemas.microsoft.com/office/drawing/2014/chart" uri="{C3380CC4-5D6E-409C-BE32-E72D297353CC}">
              <c16:uniqueId val="{00000000-CA08-40B5-A1E7-20CDC33E1C6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Organisaation</a:t>
            </a:r>
            <a:r>
              <a:rPr lang="en-US" baseline="0"/>
              <a:t> p</a:t>
            </a:r>
            <a:r>
              <a:rPr lang="en-US"/>
              <a:t>äästöt yhteensä   tCO2e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'Tarkempi koonti'!$B$4</c:f>
              <c:strCache>
                <c:ptCount val="1"/>
                <c:pt idx="0">
                  <c:v>Päästöt   tCO2e</c:v>
                </c:pt>
              </c:strCache>
            </c:strRef>
          </c:tx>
          <c:spPr>
            <a:solidFill>
              <a:schemeClr val="accent1"/>
            </a:solidFill>
            <a:ln>
              <a:noFill/>
            </a:ln>
            <a:effectLst/>
          </c:spPr>
          <c:invertIfNegative val="0"/>
          <c:cat>
            <c:strRef>
              <c:f>'Tarkempi koonti'!$A$5:$A$17</c:f>
              <c:strCache>
                <c:ptCount val="13"/>
                <c:pt idx="0">
                  <c:v>Scope 1: Suorat päästöt, fossiiliset polttoaineet </c:v>
                </c:pt>
                <c:pt idx="1">
                  <c:v>Scope 1: Suorat päästöt, kylmäaineet</c:v>
                </c:pt>
                <c:pt idx="2">
                  <c:v>Scope 2: Ostetun ja/tai itse tuotetun lämpöenergian päästöt</c:v>
                </c:pt>
                <c:pt idx="3">
                  <c:v>Scope 2: Ostetun ja/tai itse tuotetun sähköenergian päästöt</c:v>
                </c:pt>
                <c:pt idx="4">
                  <c:v>Scope 2: Ostetun ja/tai itse tuotetun jäähdytysenergian päästöt</c:v>
                </c:pt>
                <c:pt idx="5">
                  <c:v>Scope 3: Hankinnat</c:v>
                </c:pt>
                <c:pt idx="6">
                  <c:v>Scope 3: Jätteet</c:v>
                </c:pt>
                <c:pt idx="7">
                  <c:v>Scope 3: Opiskelijaruokailut</c:v>
                </c:pt>
                <c:pt idx="8">
                  <c:v>Scope 3: Työnantajan matkat (ml. Opiskelijavaihdon matkat)</c:v>
                </c:pt>
                <c:pt idx="9">
                  <c:v>Scope 3 Polttoaineiden tuotanto ja jakelu</c:v>
                </c:pt>
                <c:pt idx="10">
                  <c:v>Scope 3: Energian tuotanto ja jakelu</c:v>
                </c:pt>
                <c:pt idx="12">
                  <c:v>Päästöt yhteensä</c:v>
                </c:pt>
              </c:strCache>
            </c:strRef>
          </c:cat>
          <c:val>
            <c:numRef>
              <c:f>'Tarkempi koonti'!$B$5:$B$17</c:f>
              <c:numCache>
                <c:formatCode>0.0</c:formatCode>
                <c:ptCount val="13"/>
                <c:pt idx="0">
                  <c:v>0</c:v>
                </c:pt>
                <c:pt idx="1">
                  <c:v>0</c:v>
                </c:pt>
                <c:pt idx="2">
                  <c:v>0</c:v>
                </c:pt>
                <c:pt idx="3">
                  <c:v>0</c:v>
                </c:pt>
                <c:pt idx="4">
                  <c:v>0</c:v>
                </c:pt>
                <c:pt idx="5">
                  <c:v>0</c:v>
                </c:pt>
                <c:pt idx="6">
                  <c:v>0</c:v>
                </c:pt>
                <c:pt idx="7">
                  <c:v>0</c:v>
                </c:pt>
                <c:pt idx="8">
                  <c:v>0</c:v>
                </c:pt>
                <c:pt idx="9">
                  <c:v>0</c:v>
                </c:pt>
                <c:pt idx="10">
                  <c:v>0</c:v>
                </c:pt>
                <c:pt idx="12">
                  <c:v>0</c:v>
                </c:pt>
              </c:numCache>
            </c:numRef>
          </c:val>
          <c:extLst>
            <c:ext xmlns:c16="http://schemas.microsoft.com/office/drawing/2014/chart" uri="{C3380CC4-5D6E-409C-BE32-E72D297353CC}">
              <c16:uniqueId val="{00000000-C8AE-4B44-84DA-A4DECE35E36A}"/>
            </c:ext>
          </c:extLst>
        </c:ser>
        <c:dLbls>
          <c:showLegendKey val="0"/>
          <c:showVal val="0"/>
          <c:showCatName val="0"/>
          <c:showSerName val="0"/>
          <c:showPercent val="0"/>
          <c:showBubbleSize val="0"/>
        </c:dLbls>
        <c:gapWidth val="182"/>
        <c:axId val="566018784"/>
        <c:axId val="566014624"/>
      </c:barChart>
      <c:catAx>
        <c:axId val="566018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014624"/>
        <c:crosses val="autoZero"/>
        <c:auto val="1"/>
        <c:lblAlgn val="ctr"/>
        <c:lblOffset val="100"/>
        <c:noMultiLvlLbl val="0"/>
      </c:catAx>
      <c:valAx>
        <c:axId val="56601462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018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fi-FI"/>
              <a:t>Organisaation päästöt yhteensä tCO2e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253-4D48-8EA2-D7FB704F312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253-4D48-8EA2-D7FB704F3126}"/>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253-4D48-8EA2-D7FB704F3126}"/>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C253-4D48-8EA2-D7FB704F3126}"/>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C253-4D48-8EA2-D7FB704F3126}"/>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C253-4D48-8EA2-D7FB704F3126}"/>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C253-4D48-8EA2-D7FB704F3126}"/>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C253-4D48-8EA2-D7FB704F3126}"/>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C253-4D48-8EA2-D7FB704F3126}"/>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C253-4D48-8EA2-D7FB704F3126}"/>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C253-4D48-8EA2-D7FB704F312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'Tarkempi koonti'!$A$5:$A$15</c:f>
              <c:strCache>
                <c:ptCount val="11"/>
                <c:pt idx="0">
                  <c:v>Scope 1: Suorat päästöt, fossiiliset polttoaineet </c:v>
                </c:pt>
                <c:pt idx="1">
                  <c:v>Scope 1: Suorat päästöt, kylmäaineet</c:v>
                </c:pt>
                <c:pt idx="2">
                  <c:v>Scope 2: Ostetun ja/tai itse tuotetun lämpöenergian päästöt</c:v>
                </c:pt>
                <c:pt idx="3">
                  <c:v>Scope 2: Ostetun ja/tai itse tuotetun sähköenergian päästöt</c:v>
                </c:pt>
                <c:pt idx="4">
                  <c:v>Scope 2: Ostetun ja/tai itse tuotetun jäähdytysenergian päästöt</c:v>
                </c:pt>
                <c:pt idx="5">
                  <c:v>Scope 3: Hankinnat</c:v>
                </c:pt>
                <c:pt idx="6">
                  <c:v>Scope 3: Jätteet</c:v>
                </c:pt>
                <c:pt idx="7">
                  <c:v>Scope 3: Opiskelijaruokailut</c:v>
                </c:pt>
                <c:pt idx="8">
                  <c:v>Scope 3: Työnantajan matkat (ml. Opiskelijavaihdon matkat)</c:v>
                </c:pt>
                <c:pt idx="9">
                  <c:v>Scope 3 Polttoaineiden tuotanto ja jakelu</c:v>
                </c:pt>
                <c:pt idx="10">
                  <c:v>Scope 3: Energian tuotanto ja jakelu</c:v>
                </c:pt>
              </c:strCache>
            </c:strRef>
          </c:cat>
          <c:val>
            <c:numRef>
              <c:f>'Tarkempi koonti'!$B$5:$B$15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5A7A-4C0C-861D-AFB4BC54D76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11.jpeg"/><Relationship Id="rId4" Type="http://schemas.openxmlformats.org/officeDocument/2006/relationships/image" Target="../media/image1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9.png"/><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9.png"/><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8.jpeg"/><Relationship Id="rId1"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9.jpeg"/><Relationship Id="rId1" Type="http://schemas.openxmlformats.org/officeDocument/2006/relationships/image" Target="../media/image17.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419100</xdr:colOff>
      <xdr:row>0</xdr:row>
      <xdr:rowOff>28575</xdr:rowOff>
    </xdr:from>
    <xdr:to>
      <xdr:col>4</xdr:col>
      <xdr:colOff>523875</xdr:colOff>
      <xdr:row>1</xdr:row>
      <xdr:rowOff>866</xdr:rowOff>
    </xdr:to>
    <xdr:pic>
      <xdr:nvPicPr>
        <xdr:cNvPr id="3" name="Sisällön paikkamerkki 7" descr="VASKI-hanke, musta valkoinen ympyräkuva. Kehällä teksti VASKI-hnake ja VASKI.info sekä Vastuullinen ja kestävä ammatillinen koulutus.">
          <a:extLst>
            <a:ext uri="{FF2B5EF4-FFF2-40B4-BE49-F238E27FC236}">
              <a16:creationId xmlns:a16="http://schemas.microsoft.com/office/drawing/2014/main" id="{AA859470-7FD4-4D7B-A2C4-DE0D1FC55A6B}"/>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72975" y="28575"/>
          <a:ext cx="701040" cy="705716"/>
        </a:xfrm>
        <a:prstGeom prst="rect">
          <a:avLst/>
        </a:prstGeom>
      </xdr:spPr>
    </xdr:pic>
    <xdr:clientData/>
  </xdr:twoCellAnchor>
  <xdr:twoCellAnchor editAs="oneCell">
    <xdr:from>
      <xdr:col>4</xdr:col>
      <xdr:colOff>550961</xdr:colOff>
      <xdr:row>0</xdr:row>
      <xdr:rowOff>0</xdr:rowOff>
    </xdr:from>
    <xdr:to>
      <xdr:col>6</xdr:col>
      <xdr:colOff>173563</xdr:colOff>
      <xdr:row>1</xdr:row>
      <xdr:rowOff>66040</xdr:rowOff>
    </xdr:to>
    <xdr:pic>
      <xdr:nvPicPr>
        <xdr:cNvPr id="4" name="Kuva 3" descr="Sininen ja vihreä toisiinsa kietoutuneena pallona. Pallon kehällä Opetushallitus rahoittaa hanketta.">
          <a:extLst>
            <a:ext uri="{FF2B5EF4-FFF2-40B4-BE49-F238E27FC236}">
              <a16:creationId xmlns:a16="http://schemas.microsoft.com/office/drawing/2014/main" id="{AD554205-3FE6-4A45-AB1E-E7E17CB5CB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95386" y="0"/>
          <a:ext cx="809417" cy="800100"/>
        </a:xfrm>
        <a:prstGeom prst="rect">
          <a:avLst/>
        </a:prstGeom>
      </xdr:spPr>
    </xdr:pic>
    <xdr:clientData/>
  </xdr:twoCellAnchor>
  <xdr:twoCellAnchor>
    <xdr:from>
      <xdr:col>0</xdr:col>
      <xdr:colOff>0</xdr:colOff>
      <xdr:row>3</xdr:row>
      <xdr:rowOff>20956</xdr:rowOff>
    </xdr:from>
    <xdr:to>
      <xdr:col>6</xdr:col>
      <xdr:colOff>211</xdr:colOff>
      <xdr:row>14</xdr:row>
      <xdr:rowOff>95250</xdr:rowOff>
    </xdr:to>
    <xdr:sp macro="" textlink="">
      <xdr:nvSpPr>
        <xdr:cNvPr id="5" name="TextBox 1">
          <a:extLst>
            <a:ext uri="{FF2B5EF4-FFF2-40B4-BE49-F238E27FC236}">
              <a16:creationId xmlns:a16="http://schemas.microsoft.com/office/drawing/2014/main" id="{2071E37E-1AB2-48B5-97F4-4C30EDA3B715}"/>
            </a:ext>
          </a:extLst>
        </xdr:cNvPr>
        <xdr:cNvSpPr txBox="1"/>
      </xdr:nvSpPr>
      <xdr:spPr>
        <a:xfrm>
          <a:off x="0" y="1156019"/>
          <a:ext cx="13335211" cy="2169794"/>
        </a:xfrm>
        <a:prstGeom prst="rect">
          <a:avLst/>
        </a:prstGeom>
        <a:noFill/>
        <a:ln w="47625" cmpd="sng">
          <a:solidFill>
            <a:schemeClr val="accent1">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b="1" i="0" u="none" strike="noStrike">
              <a:solidFill>
                <a:schemeClr val="dk1"/>
              </a:solidFill>
              <a:effectLst/>
              <a:latin typeface="+mn-lt"/>
              <a:ea typeface="+mn-ea"/>
              <a:cs typeface="+mn-cs"/>
            </a:rPr>
            <a:t>VASKI TP 7 Työkalu hiilijalanjäljen mittaamiseen.</a:t>
          </a:r>
        </a:p>
        <a:p>
          <a:r>
            <a:rPr lang="fi-FI" sz="1200" b="0"/>
            <a:t>Tämä työkalu on tarkoitettu ammatillisen koulutuksen järjestäjille ympäristövaikutusten laskennan, seurannan ja raportoinnin tueksi. Tähän työkaluun voit laskea ja koota muista lähteistä keskeisiä</a:t>
          </a:r>
          <a:r>
            <a:rPr lang="fi-FI" sz="1200" b="0" baseline="0"/>
            <a:t> hiilijalanjälkeen vaikuttavia mittaritietoja.</a:t>
          </a:r>
        </a:p>
        <a:p>
          <a:endParaRPr lang="fi-FI" sz="1200" b="1">
            <a:solidFill>
              <a:srgbClr val="FF0000"/>
            </a:solidFill>
          </a:endParaRPr>
        </a:p>
        <a:p>
          <a:r>
            <a:rPr lang="fi-FI" sz="1600" b="1">
              <a:solidFill>
                <a:srgbClr val="FF0000"/>
              </a:solidFill>
            </a:rPr>
            <a:t>Laskenta-ajanjakso on kalenterivuosi, nyt kyseessä 2024.</a:t>
          </a:r>
        </a:p>
        <a:p>
          <a:r>
            <a:rPr lang="fi-FI" sz="1200" b="0" i="0" u="none" strike="noStrike">
              <a:solidFill>
                <a:schemeClr val="dk1"/>
              </a:solidFill>
              <a:effectLst/>
              <a:latin typeface="+mn-lt"/>
              <a:ea typeface="+mn-ea"/>
              <a:cs typeface="+mn-cs"/>
            </a:rPr>
            <a:t>Osa päästökertoimista on haettu valmiiksi ja osan päästökertoimista voit saada suoraan esim. palveluntarjoajilta ja hiilidioksidipäästöarvoja voit laskea tämän taulukon välilehdillä. Taulukkoon kannattaa kirjata ylös, mistä tai miten päästökerroin tai mittaritieto on saatu, jotta seuraavan vuoden tietojen kokoaminen on helpompaa ja tiedot ovat vertailukelpoiset.</a:t>
          </a:r>
          <a:r>
            <a:rPr lang="fi-FI" sz="1200"/>
            <a:t> </a:t>
          </a:r>
          <a:r>
            <a:rPr lang="fi-FI" sz="1200" b="0" i="0" u="none" strike="noStrike">
              <a:solidFill>
                <a:schemeClr val="dk1"/>
              </a:solidFill>
              <a:effectLst/>
              <a:latin typeface="+mn-lt"/>
              <a:ea typeface="+mn-ea"/>
              <a:cs typeface="+mn-cs"/>
            </a:rPr>
            <a:t>Varmista, että syötät tiedot oikeassa muodossa eli kysytäänkö massaa kiloina (kg) vai tonneina (t) tai energiankulutusta kilowattitunteina (kWh) vai megawattitunteina (MWh). Osa taulukosta on lukittu ja voit syöttää tietoja vain lukitsemattomiin ruutuihin, S2</a:t>
          </a:r>
          <a:r>
            <a:rPr lang="fi-FI" sz="1200" b="0" i="0" u="none" strike="noStrike" baseline="0">
              <a:solidFill>
                <a:schemeClr val="dk1"/>
              </a:solidFill>
              <a:effectLst/>
              <a:latin typeface="+mn-lt"/>
              <a:ea typeface="+mn-ea"/>
              <a:cs typeface="+mn-cs"/>
            </a:rPr>
            <a:t>-välilehdellä voit kuitenkin lisätä rivejä</a:t>
          </a:r>
          <a:r>
            <a:rPr lang="fi-FI" sz="1200" b="0" i="0" u="none" strike="noStrike">
              <a:solidFill>
                <a:schemeClr val="dk1"/>
              </a:solidFill>
              <a:effectLst/>
              <a:latin typeface="+mn-lt"/>
              <a:ea typeface="+mn-ea"/>
              <a:cs typeface="+mn-cs"/>
            </a:rPr>
            <a:t>. Kulutus- ja muut lähtötiedot syötetään sini</a:t>
          </a:r>
          <a:r>
            <a:rPr lang="fi-FI" sz="1200" b="0" i="0" u="none" strike="noStrike" baseline="0">
              <a:solidFill>
                <a:schemeClr val="dk1"/>
              </a:solidFill>
              <a:effectLst/>
              <a:latin typeface="+mn-lt"/>
              <a:ea typeface="+mn-ea"/>
              <a:cs typeface="+mn-cs"/>
            </a:rPr>
            <a:t>harmaisiin</a:t>
          </a:r>
          <a:r>
            <a:rPr lang="fi-FI" sz="1200" b="0" i="0" u="none" strike="noStrike">
              <a:solidFill>
                <a:schemeClr val="dk1"/>
              </a:solidFill>
              <a:effectLst/>
              <a:latin typeface="+mn-lt"/>
              <a:ea typeface="+mn-ea"/>
              <a:cs typeface="+mn-cs"/>
            </a:rPr>
            <a:t> soluihin ja päästökertoimia</a:t>
          </a:r>
          <a:r>
            <a:rPr lang="fi-FI" sz="1200" b="0" i="0" u="none" strike="noStrike" baseline="0">
              <a:solidFill>
                <a:schemeClr val="dk1"/>
              </a:solidFill>
              <a:effectLst/>
              <a:latin typeface="+mn-lt"/>
              <a:ea typeface="+mn-ea"/>
              <a:cs typeface="+mn-cs"/>
            </a:rPr>
            <a:t> voit syöttää harmaisiin soluihin. Osa päästökertoimista pitää hankkia itse ja syöttää taulukkoon ao. kohtaan.</a:t>
          </a:r>
          <a:r>
            <a:rPr lang="fi-FI" sz="1200"/>
            <a:t> </a:t>
          </a:r>
        </a:p>
        <a:p>
          <a:r>
            <a:rPr lang="fi-FI" sz="1200" b="0"/>
            <a:t>Aputyövälineen kehittämistyö on tapahtunut VASKI-hankeen TP 7  - ydintyöryhmän</a:t>
          </a:r>
          <a:r>
            <a:rPr lang="fi-FI" sz="1200" b="0" baseline="0"/>
            <a:t> koordinoimana</a:t>
          </a:r>
          <a:r>
            <a:rPr lang="fi-FI" sz="1200" b="0"/>
            <a:t>.</a:t>
          </a:r>
        </a:p>
        <a:p>
          <a:endParaRPr lang="fi-FI" sz="12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71438</xdr:rowOff>
    </xdr:from>
    <xdr:to>
      <xdr:col>19</xdr:col>
      <xdr:colOff>571500</xdr:colOff>
      <xdr:row>155</xdr:row>
      <xdr:rowOff>166688</xdr:rowOff>
    </xdr:to>
    <xdr:pic>
      <xdr:nvPicPr>
        <xdr:cNvPr id="3" name="Kuva 2" descr="Kuva liitutaulusta, jossa teksti CO2 ja koivun lehti.">
          <a:extLst>
            <a:ext uri="{FF2B5EF4-FFF2-40B4-BE49-F238E27FC236}">
              <a16:creationId xmlns:a16="http://schemas.microsoft.com/office/drawing/2014/main" id="{4AE960FE-CDF4-22F3-1225-724F72F92479}"/>
            </a:ext>
          </a:extLst>
        </xdr:cNvPr>
        <xdr:cNvPicPr>
          <a:picLocks noChangeAspect="1"/>
        </xdr:cNvPicPr>
      </xdr:nvPicPr>
      <xdr:blipFill>
        <a:blip xmlns:r="http://schemas.openxmlformats.org/officeDocument/2006/relationships" r:embed="rId1"/>
        <a:stretch>
          <a:fillRect/>
        </a:stretch>
      </xdr:blipFill>
      <xdr:spPr>
        <a:xfrm>
          <a:off x="0" y="722313"/>
          <a:ext cx="12184063" cy="29241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51118</xdr:colOff>
      <xdr:row>25</xdr:row>
      <xdr:rowOff>210500</xdr:rowOff>
    </xdr:from>
    <xdr:to>
      <xdr:col>5</xdr:col>
      <xdr:colOff>99060</xdr:colOff>
      <xdr:row>42</xdr:row>
      <xdr:rowOff>0</xdr:rowOff>
    </xdr:to>
    <xdr:sp macro="" textlink="">
      <xdr:nvSpPr>
        <xdr:cNvPr id="4" name="TextBox 1">
          <a:extLst>
            <a:ext uri="{FF2B5EF4-FFF2-40B4-BE49-F238E27FC236}">
              <a16:creationId xmlns:a16="http://schemas.microsoft.com/office/drawing/2014/main" id="{58CAF9B5-1325-45D6-A569-B12E355ED533}"/>
            </a:ext>
          </a:extLst>
        </xdr:cNvPr>
        <xdr:cNvSpPr txBox="1"/>
      </xdr:nvSpPr>
      <xdr:spPr>
        <a:xfrm>
          <a:off x="51118" y="5439725"/>
          <a:ext cx="9934892" cy="2913700"/>
        </a:xfrm>
        <a:prstGeom prst="rect">
          <a:avLst/>
        </a:prstGeom>
        <a:noFill/>
        <a:ln w="3810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b="0" i="0" u="none" strike="noStrike">
              <a:solidFill>
                <a:schemeClr val="dk1"/>
              </a:solidFill>
              <a:effectLst/>
              <a:latin typeface="+mn-lt"/>
              <a:ea typeface="+mn-ea"/>
              <a:cs typeface="+mn-cs"/>
            </a:rPr>
            <a:t>-</a:t>
          </a:r>
          <a:r>
            <a:rPr lang="fi-FI" sz="1200" b="0" i="0" u="none" strike="noStrike" baseline="0">
              <a:solidFill>
                <a:schemeClr val="dk1"/>
              </a:solidFill>
              <a:effectLst/>
              <a:latin typeface="+mn-lt"/>
              <a:ea typeface="+mn-ea"/>
              <a:cs typeface="+mn-cs"/>
            </a:rPr>
            <a:t> </a:t>
          </a:r>
          <a:r>
            <a:rPr lang="fi-FI" sz="1200" b="0" i="0" u="none" strike="noStrike">
              <a:solidFill>
                <a:schemeClr val="dk1"/>
              </a:solidFill>
              <a:effectLst/>
              <a:latin typeface="+mn-lt"/>
              <a:ea typeface="+mn-ea"/>
              <a:cs typeface="+mn-cs"/>
            </a:rPr>
            <a:t>Sähkö-, hybridi- ja lataushybridiautojen sähkö- ja polttoaineiden päästöt huomioidaan</a:t>
          </a:r>
          <a:r>
            <a:rPr lang="fi-FI" sz="1200" b="0" i="0" u="none" strike="noStrike" baseline="0">
              <a:solidFill>
                <a:schemeClr val="dk1"/>
              </a:solidFill>
              <a:effectLst/>
              <a:latin typeface="+mn-lt"/>
              <a:ea typeface="+mn-ea"/>
              <a:cs typeface="+mn-cs"/>
            </a:rPr>
            <a:t> ostetun polttoaineen määrissä sekä ostetussa sähkössä. (Huom! Julkisista latauspisteistä ladattu sähkö huomioidaan ostetussa sähkössä)</a:t>
          </a:r>
        </a:p>
        <a:p>
          <a:r>
            <a:rPr lang="fi-FI" sz="1200" b="0" i="0" u="none" strike="noStrike">
              <a:solidFill>
                <a:schemeClr val="dk1"/>
              </a:solidFill>
              <a:effectLst/>
              <a:latin typeface="+mn-lt"/>
              <a:ea typeface="+mn-ea"/>
              <a:cs typeface="+mn-cs"/>
            </a:rPr>
            <a:t>- HUOM! Polttoaineen tuotannon ja jakelun hiilidioksidipäästöt huomiodaan SCOPE 3:ssa.</a:t>
          </a:r>
        </a:p>
        <a:p>
          <a:r>
            <a:rPr lang="fi-FI" sz="1200" b="0" i="0" u="none" strike="noStrike">
              <a:solidFill>
                <a:schemeClr val="dk1"/>
              </a:solidFill>
              <a:effectLst/>
              <a:latin typeface="+mn-lt"/>
              <a:ea typeface="+mn-ea"/>
              <a:cs typeface="+mn-cs"/>
            </a:rPr>
            <a:t>   -</a:t>
          </a:r>
          <a:r>
            <a:rPr lang="fi-FI" sz="1200" b="0" i="0" u="none" strike="noStrike" baseline="0">
              <a:solidFill>
                <a:schemeClr val="dk1"/>
              </a:solidFill>
              <a:effectLst/>
              <a:latin typeface="+mn-lt"/>
              <a:ea typeface="+mn-ea"/>
              <a:cs typeface="+mn-cs"/>
            </a:rPr>
            <a:t> vaikka polttoaineen päästökerroin on nolla, on silti tärkeää merkitä ko. ostetun polttoaineen määrä taulukkoon. Tällöin tulee huomioiduksi   </a:t>
          </a:r>
        </a:p>
        <a:p>
          <a:r>
            <a:rPr lang="fi-FI" sz="1200" b="0" i="0" u="none" strike="noStrike" baseline="0">
              <a:solidFill>
                <a:schemeClr val="dk1"/>
              </a:solidFill>
              <a:effectLst/>
              <a:latin typeface="+mn-lt"/>
              <a:ea typeface="+mn-ea"/>
              <a:cs typeface="+mn-cs"/>
            </a:rPr>
            <a:t>     polttoaineen tuotannon ja jakelun hiilidioksidipäästöt.</a:t>
          </a:r>
          <a:endParaRPr lang="fi-FI" sz="1200" b="0" i="0" u="none" strike="noStrike">
            <a:solidFill>
              <a:schemeClr val="dk1"/>
            </a:solidFill>
            <a:effectLst/>
            <a:latin typeface="+mn-lt"/>
            <a:ea typeface="+mn-ea"/>
            <a:cs typeface="+mn-cs"/>
          </a:endParaRPr>
        </a:p>
        <a:p>
          <a:r>
            <a:rPr lang="fi-FI" sz="1200" b="0" i="0" u="none" strike="noStrike">
              <a:solidFill>
                <a:schemeClr val="dk1"/>
              </a:solidFill>
              <a:effectLst/>
              <a:latin typeface="+mn-lt"/>
              <a:ea typeface="+mn-ea"/>
              <a:cs typeface="+mn-cs"/>
            </a:rPr>
            <a:t>- GHG suosittelee käyttämään primääridataa eli ostettua polttoainemäärää.</a:t>
          </a:r>
        </a:p>
        <a:p>
          <a:r>
            <a:rPr lang="fi-FI" sz="1200" b="0" i="0" u="none" strike="noStrike">
              <a:solidFill>
                <a:schemeClr val="dk1"/>
              </a:solidFill>
              <a:effectLst/>
              <a:latin typeface="+mn-lt"/>
              <a:ea typeface="+mn-ea"/>
              <a:cs typeface="+mn-cs"/>
            </a:rPr>
            <a:t>- ostetun</a:t>
          </a:r>
          <a:r>
            <a:rPr lang="fi-FI" sz="1200" b="0" i="0" u="none" strike="noStrike" baseline="0">
              <a:solidFill>
                <a:schemeClr val="dk1"/>
              </a:solidFill>
              <a:effectLst/>
              <a:latin typeface="+mn-lt"/>
              <a:ea typeface="+mn-ea"/>
              <a:cs typeface="+mn-cs"/>
            </a:rPr>
            <a:t> Adblue-lisäaineen päästökerroin on 0,7965 kgCO₂/l (EU:n komission täytäntöönpanoasetus 601/2012)</a:t>
          </a:r>
          <a:endParaRPr lang="fi-FI" sz="1200" b="0" i="0" u="none" strike="noStrike">
            <a:solidFill>
              <a:schemeClr val="dk1"/>
            </a:solidFill>
            <a:effectLst/>
            <a:latin typeface="+mn-lt"/>
            <a:ea typeface="+mn-ea"/>
            <a:cs typeface="+mn-cs"/>
          </a:endParaRPr>
        </a:p>
        <a:p>
          <a:endParaRPr lang="fi-FI" sz="1200" b="0" i="0" u="none" strike="noStrike">
            <a:solidFill>
              <a:schemeClr val="dk1"/>
            </a:solidFill>
            <a:effectLst/>
            <a:latin typeface="+mn-lt"/>
            <a:ea typeface="+mn-ea"/>
            <a:cs typeface="+mn-cs"/>
          </a:endParaRPr>
        </a:p>
        <a:p>
          <a:pPr eaLnBrk="1" fontAlgn="auto" latinLnBrk="0" hangingPunct="1"/>
          <a:r>
            <a:rPr lang="fi-FI" sz="1200" b="0" i="0" baseline="0">
              <a:solidFill>
                <a:schemeClr val="dk1"/>
              </a:solidFill>
              <a:effectLst/>
              <a:latin typeface="+mn-lt"/>
              <a:ea typeface="+mn-ea"/>
              <a:cs typeface="+mn-cs"/>
            </a:rPr>
            <a:t> *) Tilastokeskus, polttoaineluokitus 2023: BIO = biopolttoaine, jonka hiilidioksidipäästöjä ei lasketa Suomen kasvihuonekaasujen kokonaispäästömäärään. </a:t>
          </a:r>
        </a:p>
        <a:p>
          <a:pPr eaLnBrk="1" fontAlgn="auto" latinLnBrk="0" hangingPunct="1"/>
          <a:r>
            <a:rPr lang="fi-FI" sz="1200" b="0" i="0" baseline="0">
              <a:solidFill>
                <a:schemeClr val="dk1"/>
              </a:solidFill>
              <a:effectLst/>
              <a:latin typeface="+mn-lt"/>
              <a:ea typeface="+mn-ea"/>
              <a:cs typeface="+mn-cs"/>
            </a:rPr>
            <a:t>      </a:t>
          </a:r>
          <a:r>
            <a:rPr lang="fi-FI" sz="1200" b="0" i="0">
              <a:solidFill>
                <a:schemeClr val="dk1"/>
              </a:solidFill>
              <a:effectLst/>
              <a:latin typeface="+mn-lt"/>
              <a:ea typeface="+mn-ea"/>
              <a:cs typeface="+mn-cs"/>
            </a:rPr>
            <a:t>CO</a:t>
          </a:r>
          <a:r>
            <a:rPr lang="fi-FI" sz="1200" b="0" i="0" baseline="-25000">
              <a:solidFill>
                <a:schemeClr val="dk1"/>
              </a:solidFill>
              <a:effectLst/>
              <a:latin typeface="+mn-lt"/>
              <a:ea typeface="+mn-ea"/>
              <a:cs typeface="+mn-cs"/>
            </a:rPr>
            <a:t>2</a:t>
          </a:r>
          <a:r>
            <a:rPr lang="fi-FI" sz="1200" b="0" i="0">
              <a:solidFill>
                <a:schemeClr val="dk1"/>
              </a:solidFill>
              <a:effectLst/>
              <a:latin typeface="+mn-lt"/>
              <a:ea typeface="+mn-ea"/>
              <a:cs typeface="+mn-cs"/>
            </a:rPr>
            <a:t>-kertoimet kuvaavat vain poltettaessa syntyvää CO</a:t>
          </a:r>
          <a:r>
            <a:rPr lang="fi-FI" sz="1200" b="0" i="0" baseline="-25000">
              <a:solidFill>
                <a:schemeClr val="dk1"/>
              </a:solidFill>
              <a:effectLst/>
              <a:latin typeface="+mn-lt"/>
              <a:ea typeface="+mn-ea"/>
              <a:cs typeface="+mn-cs"/>
            </a:rPr>
            <a:t>2</a:t>
          </a:r>
          <a:r>
            <a:rPr lang="fi-FI" sz="1200" b="0" i="0">
              <a:solidFill>
                <a:schemeClr val="dk1"/>
              </a:solidFill>
              <a:effectLst/>
              <a:latin typeface="+mn-lt"/>
              <a:ea typeface="+mn-ea"/>
              <a:cs typeface="+mn-cs"/>
            </a:rPr>
            <a:t>:ta eli niihin ei sisälly muiden kasvihuonekaasujen aiheuttamia ns. ekvivalenttilisiä </a:t>
          </a:r>
          <a:r>
            <a:rPr lang="fi-FI" sz="1200">
              <a:solidFill>
                <a:schemeClr val="dk1"/>
              </a:solidFill>
              <a:effectLst/>
              <a:latin typeface="+mn-lt"/>
              <a:ea typeface="+mn-ea"/>
              <a:cs typeface="+mn-cs"/>
            </a:rPr>
            <a:t> </a:t>
          </a:r>
          <a:r>
            <a:rPr lang="fi-FI" sz="1200" b="0" i="0">
              <a:solidFill>
                <a:schemeClr val="dk1"/>
              </a:solidFill>
              <a:effectLst/>
              <a:latin typeface="+mn-lt"/>
              <a:ea typeface="+mn-ea"/>
              <a:cs typeface="+mn-cs"/>
            </a:rPr>
            <a:t>eikä </a:t>
          </a:r>
        </a:p>
        <a:p>
          <a:pPr eaLnBrk="1" fontAlgn="auto" latinLnBrk="0" hangingPunct="1"/>
          <a:r>
            <a:rPr lang="fi-FI" sz="1200" b="0" i="0">
              <a:solidFill>
                <a:schemeClr val="dk1"/>
              </a:solidFill>
              <a:effectLst/>
              <a:latin typeface="+mn-lt"/>
              <a:ea typeface="+mn-ea"/>
              <a:cs typeface="+mn-cs"/>
            </a:rPr>
            <a:t>      polttoaineiden valmistuksen, kuljetuksen tms. aiheuttamia elinkaaripäästöjä.</a:t>
          </a:r>
          <a:r>
            <a:rPr lang="fi-FI" sz="1200">
              <a:solidFill>
                <a:schemeClr val="dk1"/>
              </a:solidFill>
              <a:effectLst/>
              <a:latin typeface="+mn-lt"/>
              <a:ea typeface="+mn-ea"/>
              <a:cs typeface="+mn-cs"/>
            </a:rPr>
            <a:t> Arviolta ekvivalenttilisen</a:t>
          </a:r>
          <a:r>
            <a:rPr lang="fi-FI" sz="1200" baseline="0">
              <a:solidFill>
                <a:schemeClr val="dk1"/>
              </a:solidFill>
              <a:effectLst/>
              <a:latin typeface="+mn-lt"/>
              <a:ea typeface="+mn-ea"/>
              <a:cs typeface="+mn-cs"/>
            </a:rPr>
            <a:t> päästön osuus kokonaisuudesta Tilastokeskuksen </a:t>
          </a:r>
        </a:p>
        <a:p>
          <a:pPr eaLnBrk="1" fontAlgn="auto" latinLnBrk="0" hangingPunct="1"/>
          <a:r>
            <a:rPr lang="fi-FI" sz="1200" baseline="0">
              <a:solidFill>
                <a:schemeClr val="dk1"/>
              </a:solidFill>
              <a:effectLst/>
              <a:latin typeface="+mn-lt"/>
              <a:ea typeface="+mn-ea"/>
              <a:cs typeface="+mn-cs"/>
            </a:rPr>
            <a:t>      mukaan on 1,5-2% (mainitaan polttoaineluokitus-dokumentissa)</a:t>
          </a:r>
        </a:p>
        <a:p>
          <a:pPr eaLnBrk="1" fontAlgn="auto" latinLnBrk="0" hangingPunct="1"/>
          <a:endParaRPr lang="fi-FI"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i-FI" sz="1200">
              <a:solidFill>
                <a:schemeClr val="dk1"/>
              </a:solidFill>
              <a:effectLst/>
              <a:latin typeface="+mn-lt"/>
              <a:ea typeface="+mn-ea"/>
              <a:cs typeface="+mn-cs"/>
            </a:rPr>
            <a:t>Oppilaitoksen</a:t>
          </a:r>
          <a:r>
            <a:rPr lang="fi-FI" sz="1200" baseline="0">
              <a:solidFill>
                <a:schemeClr val="dk1"/>
              </a:solidFill>
              <a:effectLst/>
              <a:latin typeface="+mn-lt"/>
              <a:ea typeface="+mn-ea"/>
              <a:cs typeface="+mn-cs"/>
            </a:rPr>
            <a:t> asiakastöitä (mm. autojen huolto, kylmäaineet) varten hankitut materiaat lasketaan mukaan oppilaitoksen hiilijalanjälkilaskentaan, koska kyse tältäkin osin on oppilaitoksen ydintoiminta, opetus.</a:t>
          </a:r>
          <a:endParaRPr lang="fi-FI" sz="1200">
            <a:effectLst/>
          </a:endParaRPr>
        </a:p>
        <a:p>
          <a:endParaRPr lang="fi-FI" sz="1100"/>
        </a:p>
      </xdr:txBody>
    </xdr:sp>
    <xdr:clientData/>
  </xdr:twoCellAnchor>
  <xdr:twoCellAnchor>
    <xdr:from>
      <xdr:col>0</xdr:col>
      <xdr:colOff>36195</xdr:colOff>
      <xdr:row>67</xdr:row>
      <xdr:rowOff>55641</xdr:rowOff>
    </xdr:from>
    <xdr:to>
      <xdr:col>3</xdr:col>
      <xdr:colOff>920830</xdr:colOff>
      <xdr:row>75</xdr:row>
      <xdr:rowOff>39688</xdr:rowOff>
    </xdr:to>
    <xdr:sp macro="" textlink="">
      <xdr:nvSpPr>
        <xdr:cNvPr id="5" name="TextBox 1">
          <a:extLst>
            <a:ext uri="{FF2B5EF4-FFF2-40B4-BE49-F238E27FC236}">
              <a16:creationId xmlns:a16="http://schemas.microsoft.com/office/drawing/2014/main" id="{29533FBF-C36E-4117-BA6E-B31F28CDE448}"/>
            </a:ext>
          </a:extLst>
        </xdr:cNvPr>
        <xdr:cNvSpPr txBox="1"/>
      </xdr:nvSpPr>
      <xdr:spPr>
        <a:xfrm>
          <a:off x="36195" y="13370797"/>
          <a:ext cx="7155260" cy="1412797"/>
        </a:xfrm>
        <a:prstGeom prst="rect">
          <a:avLst/>
        </a:prstGeom>
        <a:noFill/>
        <a:ln w="3810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b="0" i="0" u="none" strike="noStrike">
              <a:solidFill>
                <a:schemeClr val="dk1"/>
              </a:solidFill>
              <a:effectLst/>
              <a:latin typeface="+mn-lt"/>
              <a:ea typeface="+mn-ea"/>
              <a:cs typeface="+mn-cs"/>
            </a:rPr>
            <a:t>Ajoneuvon päästökertoimen</a:t>
          </a:r>
          <a:r>
            <a:rPr lang="fi-FI" sz="1200" b="0" i="0" u="none" strike="noStrike" baseline="0">
              <a:solidFill>
                <a:schemeClr val="dk1"/>
              </a:solidFill>
              <a:effectLst/>
              <a:latin typeface="+mn-lt"/>
              <a:ea typeface="+mn-ea"/>
              <a:cs typeface="+mn-cs"/>
            </a:rPr>
            <a:t> saat esim. ko. ajoneuvon rekisteriotteesta.</a:t>
          </a:r>
        </a:p>
        <a:p>
          <a:r>
            <a:rPr lang="fi-FI" sz="1200" b="0" i="0" u="none" strike="noStrike" baseline="0">
              <a:solidFill>
                <a:schemeClr val="dk1"/>
              </a:solidFill>
              <a:effectLst/>
              <a:latin typeface="+mn-lt"/>
              <a:ea typeface="+mn-ea"/>
              <a:cs typeface="+mn-cs"/>
            </a:rPr>
            <a:t>Jos ajoneuvokohtaista tietoa ei löydä, niin voi käyttää oheisia arvoja (VTT Lipasto):</a:t>
          </a:r>
        </a:p>
        <a:p>
          <a:r>
            <a:rPr lang="fi-FI" sz="1200" b="0" i="0" u="none" strike="noStrike" baseline="0">
              <a:solidFill>
                <a:schemeClr val="dk1"/>
              </a:solidFill>
              <a:effectLst/>
              <a:latin typeface="+mn-lt"/>
              <a:ea typeface="+mn-ea"/>
              <a:cs typeface="+mn-cs"/>
            </a:rPr>
            <a:t>- bensiiniajoneuvolle  159 gCO</a:t>
          </a:r>
          <a:r>
            <a:rPr lang="fi-FI" sz="1200" b="0" i="0" u="none" strike="noStrike" baseline="0">
              <a:solidFill>
                <a:schemeClr val="dk1"/>
              </a:solidFill>
              <a:effectLst/>
              <a:latin typeface="Calibri" panose="020F0502020204030204" pitchFamily="34" charset="0"/>
              <a:ea typeface="+mn-ea"/>
              <a:cs typeface="Calibri" panose="020F0502020204030204" pitchFamily="34" charset="0"/>
            </a:rPr>
            <a:t>₂e/km</a:t>
          </a:r>
        </a:p>
        <a:p>
          <a:pPr marL="0" marR="0" lvl="0" indent="0" defTabSz="914400" eaLnBrk="1" fontAlgn="auto" latinLnBrk="0" hangingPunct="1">
            <a:lnSpc>
              <a:spcPct val="100000"/>
            </a:lnSpc>
            <a:spcBef>
              <a:spcPts val="0"/>
            </a:spcBef>
            <a:spcAft>
              <a:spcPts val="0"/>
            </a:spcAft>
            <a:buClrTx/>
            <a:buSzTx/>
            <a:buFontTx/>
            <a:buNone/>
            <a:tabLst/>
            <a:defRPr/>
          </a:pPr>
          <a:r>
            <a:rPr lang="fi-FI" sz="1200" b="0" i="0" u="none" strike="noStrike" baseline="0">
              <a:solidFill>
                <a:schemeClr val="dk1"/>
              </a:solidFill>
              <a:effectLst/>
              <a:latin typeface="Calibri" panose="020F0502020204030204" pitchFamily="34" charset="0"/>
              <a:ea typeface="+mn-ea"/>
              <a:cs typeface="Calibri" panose="020F0502020204030204" pitchFamily="34" charset="0"/>
            </a:rPr>
            <a:t>- dieselajoneuvolle 139 </a:t>
          </a:r>
          <a:r>
            <a:rPr lang="fi-FI" sz="1200" b="0" i="0" baseline="0">
              <a:solidFill>
                <a:schemeClr val="dk1"/>
              </a:solidFill>
              <a:effectLst/>
              <a:latin typeface="+mn-lt"/>
              <a:ea typeface="+mn-ea"/>
              <a:cs typeface="+mn-cs"/>
            </a:rPr>
            <a:t>gCO₂e/km</a:t>
          </a:r>
        </a:p>
        <a:p>
          <a:pPr marL="0" marR="0" lvl="0" indent="0" defTabSz="914400" eaLnBrk="1" fontAlgn="auto" latinLnBrk="0" hangingPunct="1">
            <a:lnSpc>
              <a:spcPct val="100000"/>
            </a:lnSpc>
            <a:spcBef>
              <a:spcPts val="0"/>
            </a:spcBef>
            <a:spcAft>
              <a:spcPts val="0"/>
            </a:spcAft>
            <a:buClrTx/>
            <a:buSzTx/>
            <a:buFontTx/>
            <a:buNone/>
            <a:tabLst/>
            <a:defRPr/>
          </a:pPr>
          <a:r>
            <a:rPr lang="fi-FI" sz="1200" b="0" i="0" baseline="0">
              <a:solidFill>
                <a:schemeClr val="dk1"/>
              </a:solidFill>
              <a:effectLst/>
              <a:latin typeface="+mn-lt"/>
              <a:ea typeface="+mn-ea"/>
              <a:cs typeface="+mn-cs"/>
            </a:rPr>
            <a:t>- etanoliajoneuvolle 30 gCO₂e/km</a:t>
          </a:r>
          <a:endParaRPr lang="fi-FI"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i-FI" sz="1200">
              <a:effectLst/>
            </a:rPr>
            <a:t>- kaasukäyttöiset ajoneuvot 7 </a:t>
          </a:r>
          <a:r>
            <a:rPr lang="fi-FI" sz="1200" b="0" i="0" baseline="0">
              <a:solidFill>
                <a:schemeClr val="dk1"/>
              </a:solidFill>
              <a:effectLst/>
              <a:latin typeface="+mn-lt"/>
              <a:ea typeface="+mn-ea"/>
              <a:cs typeface="+mn-cs"/>
            </a:rPr>
            <a:t>gCO₂e/km</a:t>
          </a:r>
        </a:p>
        <a:p>
          <a:pPr marL="0" marR="0" lvl="0" indent="0" defTabSz="914400" eaLnBrk="1" fontAlgn="auto" latinLnBrk="0" hangingPunct="1">
            <a:lnSpc>
              <a:spcPct val="100000"/>
            </a:lnSpc>
            <a:spcBef>
              <a:spcPts val="0"/>
            </a:spcBef>
            <a:spcAft>
              <a:spcPts val="0"/>
            </a:spcAft>
            <a:buClrTx/>
            <a:buSzTx/>
            <a:buFontTx/>
            <a:buNone/>
            <a:tabLst/>
            <a:defRPr/>
          </a:pPr>
          <a:r>
            <a:rPr lang="fi-FI" sz="1200" b="0" i="0" baseline="0">
              <a:solidFill>
                <a:schemeClr val="dk1"/>
              </a:solidFill>
              <a:effectLst/>
              <a:latin typeface="+mn-lt"/>
              <a:ea typeface="+mn-ea"/>
              <a:cs typeface="+mn-cs"/>
            </a:rPr>
            <a:t>- työkoneille saat arvot VTT päästökerrointaulukosta, linkki taulukon alla</a:t>
          </a:r>
          <a:endParaRPr lang="fi-FI"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i-FI">
            <a:effectLst/>
          </a:endParaRPr>
        </a:p>
        <a:p>
          <a:endParaRPr lang="fi-FI" sz="1100"/>
        </a:p>
      </xdr:txBody>
    </xdr:sp>
    <xdr:clientData/>
  </xdr:twoCellAnchor>
  <xdr:twoCellAnchor editAs="oneCell">
    <xdr:from>
      <xdr:col>7</xdr:col>
      <xdr:colOff>186190</xdr:colOff>
      <xdr:row>0</xdr:row>
      <xdr:rowOff>255102</xdr:rowOff>
    </xdr:from>
    <xdr:to>
      <xdr:col>8</xdr:col>
      <xdr:colOff>34992</xdr:colOff>
      <xdr:row>1</xdr:row>
      <xdr:rowOff>301319</xdr:rowOff>
    </xdr:to>
    <xdr:pic>
      <xdr:nvPicPr>
        <xdr:cNvPr id="8" name="Sisällön paikkamerkki 7" descr="VASKI-hanke, musta valkoinen ympyräkuva. Kehällä teksti VASKI-hnake ja VASKI.info sekä Vastuullinen ja kestävä ammatillinen koulutus.">
          <a:extLst>
            <a:ext uri="{FF2B5EF4-FFF2-40B4-BE49-F238E27FC236}">
              <a16:creationId xmlns:a16="http://schemas.microsoft.com/office/drawing/2014/main" id="{81EEE249-F0F9-473B-AB3E-2346D4026476}"/>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965" y="255102"/>
          <a:ext cx="738437" cy="733922"/>
        </a:xfrm>
        <a:prstGeom prst="rect">
          <a:avLst/>
        </a:prstGeom>
      </xdr:spPr>
    </xdr:pic>
    <xdr:clientData/>
  </xdr:twoCellAnchor>
  <xdr:twoCellAnchor editAs="oneCell">
    <xdr:from>
      <xdr:col>8</xdr:col>
      <xdr:colOff>72764</xdr:colOff>
      <xdr:row>0</xdr:row>
      <xdr:rowOff>187371</xdr:rowOff>
    </xdr:from>
    <xdr:to>
      <xdr:col>8</xdr:col>
      <xdr:colOff>987244</xdr:colOff>
      <xdr:row>2</xdr:row>
      <xdr:rowOff>4128</xdr:rowOff>
    </xdr:to>
    <xdr:pic>
      <xdr:nvPicPr>
        <xdr:cNvPr id="9" name="Kuva 8" descr="Sininen ja vihreä toisiinsa kietoutuneena pallona. Pallon kehällä Opetushallitus rahoittaa hanketta.">
          <a:extLst>
            <a:ext uri="{FF2B5EF4-FFF2-40B4-BE49-F238E27FC236}">
              <a16:creationId xmlns:a16="http://schemas.microsoft.com/office/drawing/2014/main" id="{E3B860C2-2512-46AB-8026-98140221B2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53889" y="187371"/>
          <a:ext cx="914480" cy="9000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16932</xdr:colOff>
      <xdr:row>31</xdr:row>
      <xdr:rowOff>0</xdr:rowOff>
    </xdr:from>
    <xdr:to>
      <xdr:col>19</xdr:col>
      <xdr:colOff>0</xdr:colOff>
      <xdr:row>38</xdr:row>
      <xdr:rowOff>114300</xdr:rowOff>
    </xdr:to>
    <xdr:sp macro="" textlink="">
      <xdr:nvSpPr>
        <xdr:cNvPr id="2" name="TextBox 1">
          <a:extLst>
            <a:ext uri="{FF2B5EF4-FFF2-40B4-BE49-F238E27FC236}">
              <a16:creationId xmlns:a16="http://schemas.microsoft.com/office/drawing/2014/main" id="{04EEB983-8AE9-4F61-AE5D-591CE185D109}"/>
            </a:ext>
          </a:extLst>
        </xdr:cNvPr>
        <xdr:cNvSpPr txBox="1"/>
      </xdr:nvSpPr>
      <xdr:spPr>
        <a:xfrm>
          <a:off x="16932" y="9220200"/>
          <a:ext cx="16922327" cy="1514475"/>
        </a:xfrm>
        <a:prstGeom prst="rect">
          <a:avLst/>
        </a:prstGeom>
        <a:noFill/>
        <a:ln w="3810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b="0" i="0" u="none" strike="noStrike">
              <a:solidFill>
                <a:schemeClr val="dk1"/>
              </a:solidFill>
              <a:effectLst/>
              <a:latin typeface="+mn-lt"/>
              <a:ea typeface="+mn-ea"/>
              <a:cs typeface="+mn-cs"/>
            </a:rPr>
            <a:t>1) Etsi</a:t>
          </a:r>
          <a:r>
            <a:rPr lang="fi-FI" sz="1200" b="0" i="0" u="none" strike="noStrike" baseline="0">
              <a:solidFill>
                <a:schemeClr val="dk1"/>
              </a:solidFill>
              <a:effectLst/>
              <a:latin typeface="+mn-lt"/>
              <a:ea typeface="+mn-ea"/>
              <a:cs typeface="+mn-cs"/>
            </a:rPr>
            <a:t> kullekin kiinteistölle e</a:t>
          </a:r>
          <a:r>
            <a:rPr lang="fi-FI" sz="1200" b="0" i="0" u="none" strike="noStrike">
              <a:solidFill>
                <a:schemeClr val="dk1"/>
              </a:solidFill>
              <a:effectLst/>
              <a:latin typeface="+mn-lt"/>
              <a:ea typeface="+mn-ea"/>
              <a:cs typeface="+mn-cs"/>
            </a:rPr>
            <a:t>nergiayhtiön päästökerroin (kaukolämmölle</a:t>
          </a:r>
          <a:r>
            <a:rPr lang="fi-FI" sz="1200" b="0" i="0" u="none" strike="noStrike" baseline="0">
              <a:solidFill>
                <a:schemeClr val="dk1"/>
              </a:solidFill>
              <a:effectLst/>
              <a:latin typeface="+mn-lt"/>
              <a:ea typeface="+mn-ea"/>
              <a:cs typeface="+mn-cs"/>
            </a:rPr>
            <a:t> löydät oheisesta linkistä). Lisää arvot Päästökerroin-sarakkeelle. </a:t>
          </a:r>
          <a:r>
            <a:rPr lang="fi-FI" sz="1200" b="1" i="0" u="none" strike="noStrike" baseline="0">
              <a:solidFill>
                <a:schemeClr val="dk1"/>
              </a:solidFill>
              <a:effectLst/>
              <a:latin typeface="+mn-lt"/>
              <a:ea typeface="+mn-ea"/>
              <a:cs typeface="+mn-cs"/>
            </a:rPr>
            <a:t>Mikäli ei tiedossa, käytä (https://www.fingrid.fi/sahkomarkkinainformaatio/co2/ ) keskimääräistä suomessa kulutetun sähkön päästöarvoa (volyymipainotettu 38 kgCO2e/MWh vuodelle 2023)</a:t>
          </a:r>
          <a:r>
            <a:rPr lang="fi-FI" sz="1200" b="0" i="0" u="none" strike="noStrike" baseline="0">
              <a:solidFill>
                <a:schemeClr val="dk1"/>
              </a:solidFill>
              <a:effectLst/>
              <a:latin typeface="+mn-lt"/>
              <a:ea typeface="+mn-ea"/>
              <a:cs typeface="+mn-cs"/>
            </a:rPr>
            <a:t> ja kaukolämmön keskimääräinen suomalainen tuotannon päästökertoimien arvoa </a:t>
          </a:r>
          <a:r>
            <a:rPr lang="fi-FI" sz="1200" b="0" i="0" baseline="0">
              <a:solidFill>
                <a:schemeClr val="dk1"/>
              </a:solidFill>
              <a:effectLst/>
              <a:latin typeface="+mn-lt"/>
              <a:ea typeface="+mn-ea"/>
              <a:cs typeface="+mn-cs"/>
            </a:rPr>
            <a:t>(158 kgCO2e/MWh, Motiva 2022)</a:t>
          </a:r>
          <a:r>
            <a:rPr lang="fi-FI" sz="1200" b="0" i="0" u="none" strike="noStrike" baseline="0">
              <a:solidFill>
                <a:schemeClr val="dk1"/>
              </a:solidFill>
              <a:effectLst/>
              <a:latin typeface="+mn-lt"/>
              <a:ea typeface="+mn-ea"/>
              <a:cs typeface="+mn-cs"/>
            </a:rPr>
            <a:t>.</a:t>
          </a:r>
        </a:p>
        <a:p>
          <a:r>
            <a:rPr lang="fi-FI" sz="1200" b="0" i="0" u="none" strike="noStrike" baseline="0">
              <a:solidFill>
                <a:schemeClr val="dk1"/>
              </a:solidFill>
              <a:effectLst/>
              <a:latin typeface="+mn-lt"/>
              <a:ea typeface="+mn-ea"/>
              <a:cs typeface="+mn-cs"/>
            </a:rPr>
            <a:t>    - </a:t>
          </a:r>
          <a:r>
            <a:rPr lang="fi-FI" sz="1200" b="0" i="0" u="none" strike="noStrike" baseline="0">
              <a:solidFill>
                <a:schemeClr val="tx1"/>
              </a:solidFill>
              <a:effectLst/>
              <a:latin typeface="+mn-lt"/>
              <a:ea typeface="+mn-ea"/>
              <a:cs typeface="+mn-cs"/>
            </a:rPr>
            <a:t>jos vuokratun tilan vuokrasopimukseen sisältyy sähkö, lämpö ja vesi, niin silloin käytetään omien kiinteistöjen keskiarvotietoa kussakin kohdassa. Jos vuokrattujen kiinteistöjen osuus on huomattavan suuri, niin ota yhteyttä ns. ydinryhmän jäseniin.</a:t>
          </a:r>
        </a:p>
        <a:p>
          <a:pPr marL="0" marR="0" lvl="0" indent="0" defTabSz="914400" eaLnBrk="1" fontAlgn="auto" latinLnBrk="0" hangingPunct="1">
            <a:lnSpc>
              <a:spcPct val="100000"/>
            </a:lnSpc>
            <a:spcBef>
              <a:spcPts val="0"/>
            </a:spcBef>
            <a:spcAft>
              <a:spcPts val="0"/>
            </a:spcAft>
            <a:buClrTx/>
            <a:buSzTx/>
            <a:buFontTx/>
            <a:buNone/>
            <a:tabLst/>
            <a:defRPr/>
          </a:pPr>
          <a:r>
            <a:rPr lang="fi-FI" sz="1200" baseline="0">
              <a:solidFill>
                <a:schemeClr val="dk1"/>
              </a:solidFill>
              <a:effectLst/>
              <a:latin typeface="+mn-lt"/>
              <a:ea typeface="+mn-ea"/>
              <a:cs typeface="+mn-cs"/>
            </a:rPr>
            <a:t>2) kgCO</a:t>
          </a:r>
          <a:r>
            <a:rPr lang="fi-FI" sz="1200" baseline="-25000">
              <a:solidFill>
                <a:schemeClr val="dk1"/>
              </a:solidFill>
              <a:effectLst/>
              <a:latin typeface="+mn-lt"/>
              <a:ea typeface="+mn-ea"/>
              <a:cs typeface="+mn-cs"/>
            </a:rPr>
            <a:t>2</a:t>
          </a:r>
          <a:r>
            <a:rPr lang="fi-FI" sz="1200" baseline="0">
              <a:solidFill>
                <a:schemeClr val="dk1"/>
              </a:solidFill>
              <a:effectLst/>
              <a:latin typeface="+mn-lt"/>
              <a:ea typeface="+mn-ea"/>
              <a:cs typeface="+mn-cs"/>
            </a:rPr>
            <a:t>e/m</a:t>
          </a:r>
          <a:r>
            <a:rPr lang="fi-FI" sz="1200" baseline="30000">
              <a:solidFill>
                <a:schemeClr val="dk1"/>
              </a:solidFill>
              <a:effectLst/>
              <a:latin typeface="+mn-lt"/>
              <a:ea typeface="+mn-ea"/>
              <a:cs typeface="+mn-cs"/>
            </a:rPr>
            <a:t>2</a:t>
          </a:r>
          <a:r>
            <a:rPr lang="fi-FI" sz="1200" baseline="0">
              <a:solidFill>
                <a:schemeClr val="dk1"/>
              </a:solidFill>
              <a:effectLst/>
              <a:latin typeface="+mn-lt"/>
              <a:ea typeface="+mn-ea"/>
              <a:cs typeface="+mn-cs"/>
            </a:rPr>
            <a:t> -saraketta voit käyttää tulosten tarkistukseen / kiinteistöjen vertailuun</a:t>
          </a:r>
          <a:endParaRPr lang="fi-FI" sz="1200"/>
        </a:p>
        <a:p>
          <a:r>
            <a:rPr lang="fi-FI" sz="1200" b="0" i="0" u="none" strike="noStrike">
              <a:solidFill>
                <a:schemeClr val="dk1"/>
              </a:solidFill>
              <a:effectLst/>
              <a:latin typeface="+mn-lt"/>
              <a:ea typeface="+mn-ea"/>
              <a:cs typeface="+mn-cs"/>
            </a:rPr>
            <a:t>3) Kysy päästökerrointa</a:t>
          </a:r>
          <a:r>
            <a:rPr lang="fi-FI" sz="1200" b="0" i="0" u="none" strike="noStrike" baseline="0">
              <a:solidFill>
                <a:schemeClr val="dk1"/>
              </a:solidFill>
              <a:effectLst/>
              <a:latin typeface="+mn-lt"/>
              <a:ea typeface="+mn-ea"/>
              <a:cs typeface="+mn-cs"/>
            </a:rPr>
            <a:t> </a:t>
          </a:r>
          <a:r>
            <a:rPr lang="fi-FI" sz="1200" b="0" i="0" u="none" strike="noStrike">
              <a:solidFill>
                <a:schemeClr val="dk1"/>
              </a:solidFill>
              <a:effectLst/>
              <a:latin typeface="+mn-lt"/>
              <a:ea typeface="+mn-ea"/>
              <a:cs typeface="+mn-cs"/>
            </a:rPr>
            <a:t>paikalliselta vesilaitokselta. Jos et saa tietoa, käytä arvoa 0,69 </a:t>
          </a:r>
          <a:r>
            <a:rPr lang="fi-FI" sz="1200" baseline="0">
              <a:solidFill>
                <a:schemeClr val="dk1"/>
              </a:solidFill>
              <a:effectLst/>
              <a:latin typeface="+mn-lt"/>
              <a:ea typeface="+mn-ea"/>
              <a:cs typeface="+mn-cs"/>
            </a:rPr>
            <a:t>kgCO</a:t>
          </a:r>
          <a:r>
            <a:rPr lang="fi-FI" sz="1200" baseline="-25000">
              <a:solidFill>
                <a:schemeClr val="dk1"/>
              </a:solidFill>
              <a:effectLst/>
              <a:latin typeface="+mn-lt"/>
              <a:ea typeface="+mn-ea"/>
              <a:cs typeface="+mn-cs"/>
            </a:rPr>
            <a:t>2</a:t>
          </a:r>
          <a:r>
            <a:rPr lang="fi-FI" sz="1200" baseline="0">
              <a:solidFill>
                <a:schemeClr val="dk1"/>
              </a:solidFill>
              <a:effectLst/>
              <a:latin typeface="+mn-lt"/>
              <a:ea typeface="+mn-ea"/>
              <a:cs typeface="+mn-cs"/>
            </a:rPr>
            <a:t>e/m³, sisältää myös jäteveden osuuden </a:t>
          </a:r>
          <a:r>
            <a:rPr lang="fi-FI" sz="1200" b="0" i="0" u="none" strike="noStrike">
              <a:solidFill>
                <a:schemeClr val="dk1"/>
              </a:solidFill>
              <a:effectLst/>
              <a:latin typeface="+mn-lt"/>
              <a:ea typeface="+mn-ea"/>
              <a:cs typeface="+mn-cs"/>
            </a:rPr>
            <a:t>(</a:t>
          </a:r>
          <a:r>
            <a:rPr lang="fi-FI" sz="1200">
              <a:solidFill>
                <a:schemeClr val="dk1"/>
              </a:solidFill>
              <a:effectLst/>
              <a:latin typeface="+mn-lt"/>
              <a:ea typeface="+mn-ea"/>
              <a:cs typeface="+mn-cs"/>
            </a:rPr>
            <a:t>Alexis Awaitey: Carbon Footprint of Finnish Wastewater Treatment Plants Aalto University 2020, </a:t>
          </a:r>
          <a:r>
            <a:rPr lang="fi-FI" sz="1200" b="0" i="0" u="none" strike="noStrike">
              <a:solidFill>
                <a:schemeClr val="dk1"/>
              </a:solidFill>
              <a:effectLst/>
              <a:latin typeface="+mn-lt"/>
              <a:ea typeface="+mn-ea"/>
              <a:cs typeface="+mn-cs"/>
            </a:rPr>
            <a:t>Tampereen Vesi ja SYK)</a:t>
          </a:r>
          <a:r>
            <a:rPr lang="fi-FI" sz="1200"/>
            <a:t> </a:t>
          </a:r>
        </a:p>
        <a:p>
          <a:r>
            <a:rPr lang="fi-FI" sz="1200"/>
            <a:t>4) Oma lämmitysenergian</a:t>
          </a:r>
          <a:r>
            <a:rPr lang="fi-FI" sz="1200" baseline="0"/>
            <a:t> tuotanto huomioidaan Scope 1:ssä</a:t>
          </a:r>
        </a:p>
        <a:p>
          <a:r>
            <a:rPr lang="fi-FI" sz="1200" baseline="0"/>
            <a:t>Jos haet päästökertoimia Paikallisvoiman Kaukolämmön päästölaskurista, niin valitse valitse kohdaksi Hyödynjakomenetelmä esim. Suomen ympäristökeskus suosittaa tämän käyttöä.</a:t>
          </a:r>
          <a:endParaRPr lang="fi-FI" sz="1200"/>
        </a:p>
      </xdr:txBody>
    </xdr:sp>
    <xdr:clientData/>
  </xdr:twoCellAnchor>
  <xdr:twoCellAnchor editAs="oneCell">
    <xdr:from>
      <xdr:col>19</xdr:col>
      <xdr:colOff>365257</xdr:colOff>
      <xdr:row>0</xdr:row>
      <xdr:rowOff>276225</xdr:rowOff>
    </xdr:from>
    <xdr:to>
      <xdr:col>20</xdr:col>
      <xdr:colOff>383672</xdr:colOff>
      <xdr:row>1</xdr:row>
      <xdr:rowOff>61024</xdr:rowOff>
    </xdr:to>
    <xdr:pic>
      <xdr:nvPicPr>
        <xdr:cNvPr id="4" name="Sisällön paikkamerkki 7" descr="VASKI-hanke, musta valkoinen ympyräkuva. Kehällä teksti VASKI-hnake ja VASKI.info sekä Vastuullinen ja kestävä ammatillinen koulutus.">
          <a:extLst>
            <a:ext uri="{FF2B5EF4-FFF2-40B4-BE49-F238E27FC236}">
              <a16:creationId xmlns:a16="http://schemas.microsoft.com/office/drawing/2014/main" id="{4DD10E20-D7C7-402A-B8C1-59AFAFE930F5}"/>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38732" y="276225"/>
          <a:ext cx="723265" cy="671259"/>
        </a:xfrm>
        <a:prstGeom prst="rect">
          <a:avLst/>
        </a:prstGeom>
      </xdr:spPr>
    </xdr:pic>
    <xdr:clientData/>
  </xdr:twoCellAnchor>
  <xdr:twoCellAnchor editAs="oneCell">
    <xdr:from>
      <xdr:col>18</xdr:col>
      <xdr:colOff>325472</xdr:colOff>
      <xdr:row>0</xdr:row>
      <xdr:rowOff>209550</xdr:rowOff>
    </xdr:from>
    <xdr:to>
      <xdr:col>19</xdr:col>
      <xdr:colOff>190750</xdr:colOff>
      <xdr:row>1</xdr:row>
      <xdr:rowOff>138252</xdr:rowOff>
    </xdr:to>
    <xdr:pic>
      <xdr:nvPicPr>
        <xdr:cNvPr id="5" name="Kuva 4" descr="Sininen ja vihreä toisiinsa kietoutuneena pallona. Pallon kehällä Opetushallitus rahoittaa hanketta.">
          <a:extLst>
            <a:ext uri="{FF2B5EF4-FFF2-40B4-BE49-F238E27FC236}">
              <a16:creationId xmlns:a16="http://schemas.microsoft.com/office/drawing/2014/main" id="{2BC2C7D7-A850-4A97-86DA-44F440BBDF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84547" y="209550"/>
          <a:ext cx="779678" cy="8011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1135128</xdr:colOff>
      <xdr:row>0</xdr:row>
      <xdr:rowOff>117670</xdr:rowOff>
    </xdr:from>
    <xdr:to>
      <xdr:col>9</xdr:col>
      <xdr:colOff>1851408</xdr:colOff>
      <xdr:row>1</xdr:row>
      <xdr:rowOff>135721</xdr:rowOff>
    </xdr:to>
    <xdr:pic>
      <xdr:nvPicPr>
        <xdr:cNvPr id="13" name="Sisällön paikkamerkki 7" descr="VASKI-hanke, musta valkoinen ympyräkuva. Kehällä teksti VASKI-hnake ja VASKI.info sekä Vastuullinen ja kestävä ammatillinen koulutus.">
          <a:extLst>
            <a:ext uri="{FF2B5EF4-FFF2-40B4-BE49-F238E27FC236}">
              <a16:creationId xmlns:a16="http://schemas.microsoft.com/office/drawing/2014/main" id="{0A9A5089-1E30-4901-9321-495AD41467A6}"/>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01261" y="117670"/>
          <a:ext cx="722630" cy="690304"/>
        </a:xfrm>
        <a:prstGeom prst="rect">
          <a:avLst/>
        </a:prstGeom>
      </xdr:spPr>
    </xdr:pic>
    <xdr:clientData/>
  </xdr:twoCellAnchor>
  <xdr:twoCellAnchor editAs="oneCell">
    <xdr:from>
      <xdr:col>9</xdr:col>
      <xdr:colOff>1898547</xdr:colOff>
      <xdr:row>0</xdr:row>
      <xdr:rowOff>32388</xdr:rowOff>
    </xdr:from>
    <xdr:to>
      <xdr:col>10</xdr:col>
      <xdr:colOff>41062</xdr:colOff>
      <xdr:row>1</xdr:row>
      <xdr:rowOff>210269</xdr:rowOff>
    </xdr:to>
    <xdr:pic>
      <xdr:nvPicPr>
        <xdr:cNvPr id="23" name="Kuva 22" descr="Sininen ja vihreä toisiinsa kietoutuneena pallona. Pallon kehällä Opetushallitus rahoittaa hanketta.">
          <a:extLst>
            <a:ext uri="{FF2B5EF4-FFF2-40B4-BE49-F238E27FC236}">
              <a16:creationId xmlns:a16="http://schemas.microsoft.com/office/drawing/2014/main" id="{F71EA1BD-12CD-43E1-A838-21A79EDF90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64680" y="32388"/>
          <a:ext cx="801049" cy="846324"/>
        </a:xfrm>
        <a:prstGeom prst="rect">
          <a:avLst/>
        </a:prstGeom>
      </xdr:spPr>
    </xdr:pic>
    <xdr:clientData/>
  </xdr:twoCellAnchor>
  <xdr:twoCellAnchor>
    <xdr:from>
      <xdr:col>0</xdr:col>
      <xdr:colOff>76821</xdr:colOff>
      <xdr:row>40</xdr:row>
      <xdr:rowOff>152053</xdr:rowOff>
    </xdr:from>
    <xdr:to>
      <xdr:col>8</xdr:col>
      <xdr:colOff>779766</xdr:colOff>
      <xdr:row>50</xdr:row>
      <xdr:rowOff>133350</xdr:rowOff>
    </xdr:to>
    <xdr:sp macro="" textlink="">
      <xdr:nvSpPr>
        <xdr:cNvPr id="2" name="TextBox 1">
          <a:extLst>
            <a:ext uri="{FF2B5EF4-FFF2-40B4-BE49-F238E27FC236}">
              <a16:creationId xmlns:a16="http://schemas.microsoft.com/office/drawing/2014/main" id="{28D23398-8F44-41AC-97F8-40296C016D6D}"/>
            </a:ext>
          </a:extLst>
        </xdr:cNvPr>
        <xdr:cNvSpPr txBox="1"/>
      </xdr:nvSpPr>
      <xdr:spPr>
        <a:xfrm>
          <a:off x="76821" y="9658003"/>
          <a:ext cx="12094845" cy="1981547"/>
        </a:xfrm>
        <a:prstGeom prst="rect">
          <a:avLst/>
        </a:prstGeom>
        <a:noFill/>
        <a:ln w="3810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b="0" i="0" u="none" strike="noStrike">
              <a:solidFill>
                <a:schemeClr val="dk1"/>
              </a:solidFill>
              <a:effectLst/>
              <a:latin typeface="+mn-lt"/>
              <a:ea typeface="+mn-ea"/>
              <a:cs typeface="+mn-cs"/>
            </a:rPr>
            <a:t>Hankintojen</a:t>
          </a:r>
          <a:r>
            <a:rPr lang="fi-FI" sz="1200" b="0" i="0" u="none" strike="noStrike" baseline="0">
              <a:solidFill>
                <a:schemeClr val="dk1"/>
              </a:solidFill>
              <a:effectLst/>
              <a:latin typeface="+mn-lt"/>
              <a:ea typeface="+mn-ea"/>
              <a:cs typeface="+mn-cs"/>
            </a:rPr>
            <a:t> hiilidioksidipäästöjen laskemiseen on esitetty kaksi tapaa:</a:t>
          </a:r>
          <a:endParaRPr lang="fi-FI" sz="1200" b="0" i="0" u="none" strike="noStrike">
            <a:solidFill>
              <a:schemeClr val="dk1"/>
            </a:solidFill>
            <a:effectLst/>
            <a:latin typeface="+mn-lt"/>
            <a:ea typeface="+mn-ea"/>
            <a:cs typeface="+mn-cs"/>
          </a:endParaRPr>
        </a:p>
        <a:p>
          <a:r>
            <a:rPr lang="fi-FI" sz="1200" b="0" i="0" u="none" strike="noStrike">
              <a:solidFill>
                <a:schemeClr val="dk1"/>
              </a:solidFill>
              <a:effectLst/>
              <a:latin typeface="+mn-lt"/>
              <a:ea typeface="+mn-ea"/>
              <a:cs typeface="+mn-cs"/>
            </a:rPr>
            <a:t>1) Jos</a:t>
          </a:r>
          <a:r>
            <a:rPr lang="fi-FI" sz="1200" b="0" i="0" u="none" strike="noStrike" baseline="0">
              <a:solidFill>
                <a:schemeClr val="dk1"/>
              </a:solidFill>
              <a:effectLst/>
              <a:latin typeface="+mn-lt"/>
              <a:ea typeface="+mn-ea"/>
              <a:cs typeface="+mn-cs"/>
            </a:rPr>
            <a:t> organisaatiossa pystytään laskemaan yllämainittujen ryhmittelyn mukaisesti osa tai kaikki tarkasti (kappalemäärinä, kiloina tai hankinnan toimittajan ilmoittaman päästöarvon mukaisesti), niin silloin käytetään tätä laskentaa.</a:t>
          </a:r>
        </a:p>
        <a:p>
          <a:r>
            <a:rPr lang="fi-FI" sz="1200" b="0" i="0" u="none" strike="noStrike" baseline="0">
              <a:solidFill>
                <a:schemeClr val="dk1"/>
              </a:solidFill>
              <a:effectLst/>
              <a:latin typeface="+mn-lt"/>
              <a:ea typeface="+mn-ea"/>
              <a:cs typeface="+mn-cs"/>
            </a:rPr>
            <a:t>2) Jos organisaatiossa pystytään laskemaan yllämainittujen ryhmittelyn mukaisesti osa tai kaikki hankintojen ostomäärä euroina, silloin käytetään europohjaista päästökerroinlaskentaa.</a:t>
          </a:r>
        </a:p>
        <a:p>
          <a:r>
            <a:rPr lang="fi-FI" sz="1200" b="0" i="0" u="none" strike="noStrike" baseline="0">
              <a:solidFill>
                <a:schemeClr val="dk1"/>
              </a:solidFill>
              <a:effectLst/>
              <a:latin typeface="+mn-lt"/>
              <a:ea typeface="+mn-ea"/>
              <a:cs typeface="+mn-cs"/>
            </a:rPr>
            <a:t>Lisäksi voi tulla tilanne, ettei organisaatiossa pystytä laskemaan jonkin ryhmän tarkkaa tietoa tai hankintojen ostomäärää euroina, niin silloin kyseisen ryhmän voi jättää huomioimatta, jos se on hiilidioksidipäästöjen merkitykseltä vähäinen. Muut hankinnat kohtaan voi lisätä sellaiset hankinnat, jotka eivät sovi taulukon muihin päästökategorioihin.</a:t>
          </a:r>
        </a:p>
        <a:p>
          <a:endParaRPr lang="fi-FI" sz="1200" b="0" i="0" u="none" strike="noStrike" baseline="0">
            <a:solidFill>
              <a:schemeClr val="dk1"/>
            </a:solidFill>
            <a:effectLst/>
            <a:latin typeface="+mn-lt"/>
            <a:ea typeface="+mn-ea"/>
            <a:cs typeface="+mn-cs"/>
          </a:endParaRPr>
        </a:p>
        <a:p>
          <a:r>
            <a:rPr lang="fi-FI" sz="1200" b="0" i="0" u="none" strike="noStrike" baseline="0">
              <a:solidFill>
                <a:schemeClr val="dk1"/>
              </a:solidFill>
              <a:effectLst/>
              <a:latin typeface="+mn-lt"/>
              <a:ea typeface="+mn-ea"/>
              <a:cs typeface="+mn-cs"/>
            </a:rPr>
            <a:t>Ilmoita europerustaisen laskennan kohdissa kustannukset ilman Arvonlisäveroa (Alv 0%).</a:t>
          </a:r>
        </a:p>
        <a:p>
          <a:endParaRPr lang="fi-FI" sz="1200"/>
        </a:p>
        <a:p>
          <a:r>
            <a:rPr lang="fi-FI" sz="1200"/>
            <a:t>Oppilaitoksen</a:t>
          </a:r>
          <a:r>
            <a:rPr lang="fi-FI" sz="1200" baseline="0"/>
            <a:t> asiakastöitä varten hankitut materiaat lasketaan mukaan oppilaitoksen hiilijalanjälkilaskentaan, koska kyse tältäkin osin on oppilaitoksen ydintoiminta, koulutus.</a:t>
          </a:r>
          <a:endParaRPr lang="fi-FI" sz="12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311871</xdr:colOff>
      <xdr:row>0</xdr:row>
      <xdr:rowOff>154653</xdr:rowOff>
    </xdr:from>
    <xdr:to>
      <xdr:col>11</xdr:col>
      <xdr:colOff>35011</xdr:colOff>
      <xdr:row>1</xdr:row>
      <xdr:rowOff>137144</xdr:rowOff>
    </xdr:to>
    <xdr:pic>
      <xdr:nvPicPr>
        <xdr:cNvPr id="2" name="Sisällön paikkamerkki 7" descr="VASKI-hanke, musta valkoinen ympyräkuva. Kehällä teksti VASKI-hnake ja VASKI.info sekä Vastuullinen ja kestävä ammatillinen koulutus.">
          <a:extLst>
            <a:ext uri="{FF2B5EF4-FFF2-40B4-BE49-F238E27FC236}">
              <a16:creationId xmlns:a16="http://schemas.microsoft.com/office/drawing/2014/main" id="{1183981B-CDC8-4EF0-AD01-B7ADA3A2D55A}"/>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2871" y="154653"/>
          <a:ext cx="685165" cy="665116"/>
        </a:xfrm>
        <a:prstGeom prst="rect">
          <a:avLst/>
        </a:prstGeom>
      </xdr:spPr>
    </xdr:pic>
    <xdr:clientData/>
  </xdr:twoCellAnchor>
  <xdr:twoCellAnchor editAs="oneCell">
    <xdr:from>
      <xdr:col>11</xdr:col>
      <xdr:colOff>227344</xdr:colOff>
      <xdr:row>0</xdr:row>
      <xdr:rowOff>90487</xdr:rowOff>
    </xdr:from>
    <xdr:to>
      <xdr:col>12</xdr:col>
      <xdr:colOff>60694</xdr:colOff>
      <xdr:row>1</xdr:row>
      <xdr:rowOff>186402</xdr:rowOff>
    </xdr:to>
    <xdr:pic>
      <xdr:nvPicPr>
        <xdr:cNvPr id="5" name="Kuva 4" descr="Sininen ja vihreä toisiinsa kietoutuneena pallona. Pallon kehällä Opetushallitus rahoittaa hanketta.">
          <a:extLst>
            <a:ext uri="{FF2B5EF4-FFF2-40B4-BE49-F238E27FC236}">
              <a16:creationId xmlns:a16="http://schemas.microsoft.com/office/drawing/2014/main" id="{B20B98EE-DC4E-48DF-8931-8139DA792B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546719" y="90487"/>
          <a:ext cx="801725" cy="778540"/>
        </a:xfrm>
        <a:prstGeom prst="rect">
          <a:avLst/>
        </a:prstGeom>
      </xdr:spPr>
    </xdr:pic>
    <xdr:clientData/>
  </xdr:twoCellAnchor>
  <xdr:twoCellAnchor>
    <xdr:from>
      <xdr:col>0</xdr:col>
      <xdr:colOff>59286</xdr:colOff>
      <xdr:row>32</xdr:row>
      <xdr:rowOff>130689</xdr:rowOff>
    </xdr:from>
    <xdr:to>
      <xdr:col>8</xdr:col>
      <xdr:colOff>1349110</xdr:colOff>
      <xdr:row>40</xdr:row>
      <xdr:rowOff>59532</xdr:rowOff>
    </xdr:to>
    <xdr:sp macro="" textlink="">
      <xdr:nvSpPr>
        <xdr:cNvPr id="6" name="TextBox 1">
          <a:extLst>
            <a:ext uri="{FF2B5EF4-FFF2-40B4-BE49-F238E27FC236}">
              <a16:creationId xmlns:a16="http://schemas.microsoft.com/office/drawing/2014/main" id="{B280688D-7C47-43E9-84F8-7156390D3D03}"/>
            </a:ext>
          </a:extLst>
        </xdr:cNvPr>
        <xdr:cNvSpPr txBox="1"/>
      </xdr:nvSpPr>
      <xdr:spPr>
        <a:xfrm>
          <a:off x="59286" y="6500533"/>
          <a:ext cx="13000471" cy="1425628"/>
        </a:xfrm>
        <a:prstGeom prst="rect">
          <a:avLst/>
        </a:prstGeom>
        <a:noFill/>
        <a:ln w="3810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b="0" i="0" u="none" strike="noStrike" baseline="0">
              <a:solidFill>
                <a:schemeClr val="dk1"/>
              </a:solidFill>
              <a:effectLst/>
              <a:latin typeface="+mn-lt"/>
              <a:ea typeface="+mn-ea"/>
              <a:cs typeface="+mn-cs"/>
            </a:rPr>
            <a:t>Jätteiden hiilidioksidipäästäjen laskeminen:</a:t>
          </a:r>
          <a:endParaRPr lang="fi-FI" sz="1200" b="0" i="0" u="none" strike="noStrike">
            <a:solidFill>
              <a:schemeClr val="dk1"/>
            </a:solidFill>
            <a:effectLst/>
            <a:latin typeface="+mn-lt"/>
            <a:ea typeface="+mn-ea"/>
            <a:cs typeface="+mn-cs"/>
          </a:endParaRPr>
        </a:p>
        <a:p>
          <a:r>
            <a:rPr lang="fi-FI" sz="1200" b="0" i="0" u="none" strike="noStrike">
              <a:solidFill>
                <a:schemeClr val="dk1"/>
              </a:solidFill>
              <a:effectLst/>
              <a:latin typeface="+mn-lt"/>
              <a:ea typeface="+mn-ea"/>
              <a:cs typeface="+mn-cs"/>
            </a:rPr>
            <a:t>1) Syötä</a:t>
          </a:r>
          <a:r>
            <a:rPr lang="fi-FI" sz="1200" b="0" i="0" u="none" strike="noStrike" baseline="0">
              <a:solidFill>
                <a:schemeClr val="dk1"/>
              </a:solidFill>
              <a:effectLst/>
              <a:latin typeface="+mn-lt"/>
              <a:ea typeface="+mn-ea"/>
              <a:cs typeface="+mn-cs"/>
            </a:rPr>
            <a:t> taulukkoon joko jäteyhtiön (tai -yhtiöiden) ilmoittama jätteen määrä (kg).</a:t>
          </a:r>
        </a:p>
        <a:p>
          <a:r>
            <a:rPr lang="fi-FI" sz="1200" b="0" i="0" u="none" strike="noStrike" baseline="0">
              <a:solidFill>
                <a:schemeClr val="dk1"/>
              </a:solidFill>
              <a:effectLst/>
              <a:latin typeface="+mn-lt"/>
              <a:ea typeface="+mn-ea"/>
              <a:cs typeface="+mn-cs"/>
            </a:rPr>
            <a:t>2) Jos jäteyhtiö ilmoittaa jäteastioiden tyhjennyskertojen lukumäärän, syötä taulukon ao. kohdalla, pyydä jäteyhtiöltä myös kerroin, jolla pystyt laskemaan arvioidun kilomäärän. </a:t>
          </a:r>
        </a:p>
        <a:p>
          <a:r>
            <a:rPr lang="fi-FI" sz="1200" b="0" i="0" u="none" strike="noStrike" baseline="0">
              <a:solidFill>
                <a:schemeClr val="dk1"/>
              </a:solidFill>
              <a:effectLst/>
              <a:latin typeface="+mn-lt"/>
              <a:ea typeface="+mn-ea"/>
              <a:cs typeface="+mn-cs"/>
            </a:rPr>
            <a:t>3) Osalla jäteyhtiöstä on oma sovellus, josta saadaan määrät ryhmiteltynä ja osassa niistä lasketaan myös hiilidioksidipäästöt. Esimerkiksi L&amp;T:n hiilidioksidipäästöjen laskennassa käytetään Julia 2030-raportin päästökertoimia. Merkitse silloin päästöarvo sarakkeeseen "Jäteyhtiön ilmoittama hiilidioksipäästö t/CO2e". Suosittelemme tämän vaihtoehdon käyttämistä.</a:t>
          </a:r>
        </a:p>
        <a:p>
          <a:endParaRPr lang="fi-FI" sz="1200" b="0" i="0" u="none" strike="noStrike" baseline="0">
            <a:solidFill>
              <a:schemeClr val="dk1"/>
            </a:solidFill>
            <a:effectLst/>
            <a:latin typeface="+mn-lt"/>
            <a:ea typeface="+mn-ea"/>
            <a:cs typeface="+mn-cs"/>
          </a:endParaRPr>
        </a:p>
        <a:p>
          <a:r>
            <a:rPr lang="fi-FI" sz="1200" b="0" i="0" u="none" strike="noStrike" baseline="0">
              <a:solidFill>
                <a:schemeClr val="dk1"/>
              </a:solidFill>
              <a:effectLst/>
              <a:latin typeface="+mn-lt"/>
              <a:ea typeface="+mn-ea"/>
              <a:cs typeface="+mn-cs"/>
            </a:rPr>
            <a:t>Vaarallisiin jätteisiin luetaan: Öljyiset jätteet, maali-, liima- ja lakkajätteet, kyllästetty puu, akku- ja paristojäte, ns. hiekanerottimien jätteet ja muut vaaralliset jätteet</a:t>
          </a:r>
        </a:p>
      </xdr:txBody>
    </xdr:sp>
    <xdr:clientData/>
  </xdr:twoCellAnchor>
  <xdr:twoCellAnchor>
    <xdr:from>
      <xdr:col>0</xdr:col>
      <xdr:colOff>58080</xdr:colOff>
      <xdr:row>40</xdr:row>
      <xdr:rowOff>149331</xdr:rowOff>
    </xdr:from>
    <xdr:to>
      <xdr:col>8</xdr:col>
      <xdr:colOff>787199</xdr:colOff>
      <xdr:row>57</xdr:row>
      <xdr:rowOff>95250</xdr:rowOff>
    </xdr:to>
    <xdr:sp macro="" textlink="">
      <xdr:nvSpPr>
        <xdr:cNvPr id="8" name="TextBox 1">
          <a:extLst>
            <a:ext uri="{FF2B5EF4-FFF2-40B4-BE49-F238E27FC236}">
              <a16:creationId xmlns:a16="http://schemas.microsoft.com/office/drawing/2014/main" id="{2556CE08-1C56-4939-A89F-52C6A5D2C5D6}"/>
            </a:ext>
          </a:extLst>
        </xdr:cNvPr>
        <xdr:cNvSpPr txBox="1"/>
      </xdr:nvSpPr>
      <xdr:spPr>
        <a:xfrm>
          <a:off x="58080" y="7959831"/>
          <a:ext cx="12111494" cy="3184419"/>
        </a:xfrm>
        <a:prstGeom prst="rect">
          <a:avLst/>
        </a:prstGeom>
        <a:noFill/>
        <a:ln w="3810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b="1" i="0" u="none" strike="noStrike" baseline="0">
              <a:solidFill>
                <a:schemeClr val="dk1"/>
              </a:solidFill>
              <a:effectLst/>
              <a:latin typeface="+mn-lt"/>
              <a:ea typeface="+mn-ea"/>
              <a:cs typeface="+mn-cs"/>
            </a:rPr>
            <a:t>Julia 2030 -hankkeessa arvioitujen jätelajien määritelmät:</a:t>
          </a:r>
        </a:p>
        <a:p>
          <a:r>
            <a:rPr lang="fi-FI" sz="1200" b="0" i="0" u="none" strike="noStrike" baseline="0">
              <a:solidFill>
                <a:schemeClr val="dk1"/>
              </a:solidFill>
              <a:effectLst/>
              <a:latin typeface="+mn-lt"/>
              <a:ea typeface="+mn-ea"/>
              <a:cs typeface="+mn-cs"/>
            </a:rPr>
            <a:t>Sekajäte: </a:t>
          </a:r>
          <a:r>
            <a:rPr lang="fi-FI" sz="1200"/>
            <a:t>Kotitalouksissa ynnä muissa tuotettu jäte, joka jää jäljelle, kun hyötyjäte (biojätteet, paperi, kartonki ja pahvi, lasi ja metallit) on lajiteltu erikseen</a:t>
          </a:r>
          <a:endParaRPr lang="fi-FI" sz="1200" b="0" i="0" u="none" strike="noStrike" baseline="0">
            <a:solidFill>
              <a:schemeClr val="dk1"/>
            </a:solidFill>
            <a:effectLst/>
            <a:latin typeface="+mn-lt"/>
            <a:ea typeface="+mn-ea"/>
            <a:cs typeface="+mn-cs"/>
          </a:endParaRPr>
        </a:p>
        <a:p>
          <a:r>
            <a:rPr lang="fi-FI" sz="1200" b="0" i="0" u="none" strike="noStrike" baseline="0">
              <a:solidFill>
                <a:schemeClr val="dk1"/>
              </a:solidFill>
              <a:effectLst/>
              <a:latin typeface="+mn-lt"/>
              <a:ea typeface="+mn-ea"/>
              <a:cs typeface="+mn-cs"/>
            </a:rPr>
            <a:t>Biojätteet: </a:t>
          </a:r>
          <a:r>
            <a:rPr lang="fi-FI" sz="1200"/>
            <a:t>Biojätteitä ovat pääasiassa keittiöiden ruokajätteet ja muut biopohjaiset jätteet (lautasliinat, lemmikkieläinten puupohjaiset kuivikkeet)</a:t>
          </a:r>
          <a:endParaRPr lang="fi-FI" sz="1200" b="0" i="0" u="none" strike="noStrike" baseline="0">
            <a:solidFill>
              <a:schemeClr val="dk1"/>
            </a:solidFill>
            <a:effectLst/>
            <a:latin typeface="+mn-lt"/>
            <a:ea typeface="+mn-ea"/>
            <a:cs typeface="+mn-cs"/>
          </a:endParaRPr>
        </a:p>
        <a:p>
          <a:r>
            <a:rPr lang="fi-FI" sz="1200" b="0" i="0" u="none" strike="noStrike" baseline="0">
              <a:solidFill>
                <a:schemeClr val="dk1"/>
              </a:solidFill>
              <a:effectLst/>
              <a:latin typeface="+mn-lt"/>
              <a:ea typeface="+mn-ea"/>
              <a:cs typeface="+mn-cs"/>
            </a:rPr>
            <a:t>Paperi: </a:t>
          </a:r>
          <a:r>
            <a:rPr lang="fi-FI" sz="1200"/>
            <a:t>Paperijätteeseen kuuluvat kotitalouksista, toimistoista ynnä muista erikseen kerättävä paperi. Se koostuu aikakauslehdistä, sanomalehdistä, toimistopaperista ja kerätään kiinteistöistä.</a:t>
          </a:r>
          <a:endParaRPr lang="fi-FI" sz="1200" b="0" i="0" u="none" strike="noStrike" baseline="0">
            <a:solidFill>
              <a:schemeClr val="dk1"/>
            </a:solidFill>
            <a:effectLst/>
            <a:latin typeface="+mn-lt"/>
            <a:ea typeface="+mn-ea"/>
            <a:cs typeface="+mn-cs"/>
          </a:endParaRPr>
        </a:p>
        <a:p>
          <a:r>
            <a:rPr lang="fi-FI" sz="1200" b="0" i="0" u="none" strike="noStrike" baseline="0">
              <a:solidFill>
                <a:schemeClr val="dk1"/>
              </a:solidFill>
              <a:effectLst/>
              <a:latin typeface="+mn-lt"/>
              <a:ea typeface="+mn-ea"/>
              <a:cs typeface="+mn-cs"/>
            </a:rPr>
            <a:t>Kartonki ja pahvi: </a:t>
          </a:r>
          <a:r>
            <a:rPr lang="fi-FI" sz="1200"/>
            <a:t>Kartonki- ja pahvijätteisiin kuuluvat kotitalouksista, vähittäiskaupoista, toimistoista saatava aaltopahvi, nestepakkauskartonki ja kartonki ja pahvi, jotka erotellaan lähtöpaikassa ja kerätään kiinteistöistä.</a:t>
          </a:r>
          <a:endParaRPr lang="fi-FI" sz="1200" b="0" i="0" u="none" strike="noStrike" baseline="0">
            <a:solidFill>
              <a:schemeClr val="dk1"/>
            </a:solidFill>
            <a:effectLst/>
            <a:latin typeface="+mn-lt"/>
            <a:ea typeface="+mn-ea"/>
            <a:cs typeface="+mn-cs"/>
          </a:endParaRPr>
        </a:p>
        <a:p>
          <a:r>
            <a:rPr lang="fi-FI" sz="1200" b="0" i="0" u="none" strike="noStrike" baseline="0">
              <a:solidFill>
                <a:schemeClr val="dk1"/>
              </a:solidFill>
              <a:effectLst/>
              <a:latin typeface="+mn-lt"/>
              <a:ea typeface="+mn-ea"/>
              <a:cs typeface="+mn-cs"/>
            </a:rPr>
            <a:t>Lasi: </a:t>
          </a:r>
          <a:r>
            <a:rPr lang="fi-FI" sz="1200"/>
            <a:t>Lasijäte sisältää erikseen kerättävät pullot ja muut lasipakkaukset (jotka eivät kuulu juomapakkausten panttijärjestelmään). Ei sisällä lasilevyjä. Lasi kootaan alueellisiin keräyspisteisiin.</a:t>
          </a:r>
          <a:endParaRPr lang="fi-FI" sz="1200" b="0" i="0" u="none" strike="noStrike" baseline="0">
            <a:solidFill>
              <a:schemeClr val="dk1"/>
            </a:solidFill>
            <a:effectLst/>
            <a:latin typeface="+mn-lt"/>
            <a:ea typeface="+mn-ea"/>
            <a:cs typeface="+mn-cs"/>
          </a:endParaRPr>
        </a:p>
        <a:p>
          <a:r>
            <a:rPr lang="fi-FI" sz="1200" b="0" i="0" u="none" strike="noStrike" baseline="0">
              <a:solidFill>
                <a:schemeClr val="dk1"/>
              </a:solidFill>
              <a:effectLst/>
              <a:latin typeface="+mn-lt"/>
              <a:ea typeface="+mn-ea"/>
              <a:cs typeface="+mn-cs"/>
            </a:rPr>
            <a:t>Metallit: </a:t>
          </a:r>
          <a:r>
            <a:rPr lang="fi-FI" sz="1200"/>
            <a:t>Metallijätteeseen kuuluvat metallipakkaukset (säilyketölkit) ja muut pienet metalliesineet (eivät alumiinitölkit, jotka kuuluvat juomapakkausten panttijärjestelmään). Metallit kootaan alueellisiin keräyspisteisiin.</a:t>
          </a:r>
          <a:endParaRPr lang="fi-FI" sz="1200" b="0" i="0" u="none" strike="noStrike" baseline="0">
            <a:solidFill>
              <a:schemeClr val="dk1"/>
            </a:solidFill>
            <a:effectLst/>
            <a:latin typeface="+mn-lt"/>
            <a:ea typeface="+mn-ea"/>
            <a:cs typeface="+mn-cs"/>
          </a:endParaRPr>
        </a:p>
        <a:p>
          <a:r>
            <a:rPr lang="fi-FI" sz="1200" b="0" i="0" u="none" strike="noStrike" baseline="0">
              <a:solidFill>
                <a:schemeClr val="dk1"/>
              </a:solidFill>
              <a:effectLst/>
              <a:latin typeface="+mn-lt"/>
              <a:ea typeface="+mn-ea"/>
              <a:cs typeface="+mn-cs"/>
            </a:rPr>
            <a:t>Muovi: </a:t>
          </a:r>
          <a:r>
            <a:rPr lang="fi-FI" sz="1200"/>
            <a:t>Erikseen kerättävä muovi käsittää suuria määriä tasalaatuista muovia tuottavien elintarvikekauppojen, yritysten, toimistojen ja joidenkin muiden laitosten muovijätteen.</a:t>
          </a:r>
          <a:endParaRPr lang="fi-FI" sz="1200" b="0" i="0" u="none" strike="noStrike" baseline="0">
            <a:solidFill>
              <a:schemeClr val="dk1"/>
            </a:solidFill>
            <a:effectLst/>
            <a:latin typeface="+mn-lt"/>
            <a:ea typeface="+mn-ea"/>
            <a:cs typeface="+mn-cs"/>
          </a:endParaRPr>
        </a:p>
        <a:p>
          <a:r>
            <a:rPr lang="fi-FI" sz="1200" b="0" i="0" u="none" strike="noStrike" baseline="0">
              <a:solidFill>
                <a:schemeClr val="dk1"/>
              </a:solidFill>
              <a:effectLst/>
              <a:latin typeface="+mn-lt"/>
              <a:ea typeface="+mn-ea"/>
              <a:cs typeface="+mn-cs"/>
            </a:rPr>
            <a:t>Puu: </a:t>
          </a:r>
          <a:r>
            <a:rPr lang="fi-FI" sz="1200"/>
            <a:t>Käsittelemätön puujäte.</a:t>
          </a:r>
        </a:p>
        <a:p>
          <a:r>
            <a:rPr lang="fi-FI" sz="1200" b="0" i="0" u="none" strike="noStrike" baseline="0">
              <a:solidFill>
                <a:schemeClr val="dk1"/>
              </a:solidFill>
              <a:effectLst/>
              <a:latin typeface="+mn-lt"/>
              <a:ea typeface="+mn-ea"/>
              <a:cs typeface="+mn-cs"/>
            </a:rPr>
            <a:t>Rakennusjäte: R</a:t>
          </a:r>
          <a:r>
            <a:rPr lang="fi-FI" sz="1200"/>
            <a:t>akennustoiminnan tuotanto-, korjaus- ja purkujätteet.</a:t>
          </a:r>
          <a:endParaRPr lang="fi-FI" sz="1200" b="0" i="0" u="none" strike="noStrike" baseline="0">
            <a:solidFill>
              <a:schemeClr val="dk1"/>
            </a:solidFill>
            <a:effectLst/>
            <a:latin typeface="+mn-lt"/>
            <a:ea typeface="+mn-ea"/>
            <a:cs typeface="+mn-cs"/>
          </a:endParaRPr>
        </a:p>
        <a:p>
          <a:r>
            <a:rPr lang="fi-FI" sz="1200" b="0" i="0" u="none" strike="noStrike" baseline="0">
              <a:solidFill>
                <a:schemeClr val="dk1"/>
              </a:solidFill>
              <a:effectLst/>
              <a:latin typeface="+mn-lt"/>
              <a:ea typeface="+mn-ea"/>
              <a:cs typeface="+mn-cs"/>
            </a:rPr>
            <a:t>Energiajäte: E</a:t>
          </a:r>
          <a:r>
            <a:rPr lang="fi-FI" sz="1200"/>
            <a:t>nergiajäte on erikseen kerättävää jätettä, jota ei pystytä kierrättämään mutta joka voidaan hyödyntää energiana. HSY:n toiminta-alueen energiajäte on etupäässä suurista yrityksistä kerättävää puu-, paperi-, Pahvi- ja kartonkipakkausjätettä. Se saattaa sisältää myös pieniä määriä eroteltua energiajätettä (esim. muovia), joka on peräisin paikallisista keräyspisteistä.</a:t>
          </a:r>
          <a:endParaRPr lang="fi-FI" sz="1200" b="0" i="0" u="none" strike="noStrike" baseline="0">
            <a:solidFill>
              <a:schemeClr val="dk1"/>
            </a:solidFill>
            <a:effectLst/>
            <a:latin typeface="+mn-lt"/>
            <a:ea typeface="+mn-ea"/>
            <a:cs typeface="+mn-cs"/>
          </a:endParaRPr>
        </a:p>
        <a:p>
          <a:r>
            <a:rPr lang="fi-FI" sz="1200" b="0" i="0" u="none" strike="noStrike" baseline="0">
              <a:solidFill>
                <a:schemeClr val="dk1"/>
              </a:solidFill>
              <a:effectLst/>
              <a:latin typeface="+mn-lt"/>
              <a:ea typeface="+mn-ea"/>
              <a:cs typeface="+mn-cs"/>
            </a:rPr>
            <a:t>SER-jäte: S</a:t>
          </a:r>
          <a:r>
            <a:rPr lang="fi-FI" sz="1200"/>
            <a:t>ähkö- ja elektroniikkalaiteromu, joka kuuluu tuottajavastuujärjestelmään</a:t>
          </a:r>
          <a:endParaRPr lang="fi-FI" sz="1200" b="0" i="0" u="none" strike="noStrike" baseline="0">
            <a:solidFill>
              <a:schemeClr val="dk1"/>
            </a:solidFill>
            <a:effectLst/>
            <a:latin typeface="+mn-lt"/>
            <a:ea typeface="+mn-ea"/>
            <a:cs typeface="+mn-cs"/>
          </a:endParaRPr>
        </a:p>
        <a:p>
          <a:r>
            <a:rPr lang="fi-FI" sz="1200" b="0" i="0" u="none" strike="noStrike" baseline="0">
              <a:solidFill>
                <a:schemeClr val="dk1"/>
              </a:solidFill>
              <a:effectLst/>
              <a:latin typeface="+mn-lt"/>
              <a:ea typeface="+mn-ea"/>
              <a:cs typeface="+mn-cs"/>
            </a:rPr>
            <a:t>Vaarallinen jäte: V</a:t>
          </a:r>
          <a:r>
            <a:rPr lang="fi-FI" sz="1200"/>
            <a:t>aaralliseksi luokiteltu jäte, joka voidaan polttaa (tässä huomioidaan patterit ja akut)</a:t>
          </a:r>
          <a:endParaRPr lang="fi-FI" sz="1200" b="0" i="0" u="none" strike="noStrike"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24</xdr:col>
      <xdr:colOff>607695</xdr:colOff>
      <xdr:row>2</xdr:row>
      <xdr:rowOff>1905</xdr:rowOff>
    </xdr:from>
    <xdr:to>
      <xdr:col>26</xdr:col>
      <xdr:colOff>33487</xdr:colOff>
      <xdr:row>3</xdr:row>
      <xdr:rowOff>415079</xdr:rowOff>
    </xdr:to>
    <xdr:pic>
      <xdr:nvPicPr>
        <xdr:cNvPr id="5" name="Kuva 4" descr="Sininen ja vihreä toisiinsa kietoutuneena pallona. Pallon kehällä Opetushallitus rahoittaa hanketta.">
          <a:extLst>
            <a:ext uri="{FF2B5EF4-FFF2-40B4-BE49-F238E27FC236}">
              <a16:creationId xmlns:a16="http://schemas.microsoft.com/office/drawing/2014/main" id="{6A07B3C1-7632-4194-8AF6-9B07495B66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18895" y="678180"/>
          <a:ext cx="631658" cy="664845"/>
        </a:xfrm>
        <a:prstGeom prst="rect">
          <a:avLst/>
        </a:prstGeom>
      </xdr:spPr>
    </xdr:pic>
    <xdr:clientData/>
  </xdr:twoCellAnchor>
  <xdr:twoCellAnchor editAs="oneCell">
    <xdr:from>
      <xdr:col>9</xdr:col>
      <xdr:colOff>1181100</xdr:colOff>
      <xdr:row>0</xdr:row>
      <xdr:rowOff>102448</xdr:rowOff>
    </xdr:from>
    <xdr:to>
      <xdr:col>10</xdr:col>
      <xdr:colOff>649605</xdr:colOff>
      <xdr:row>1</xdr:row>
      <xdr:rowOff>110068</xdr:rowOff>
    </xdr:to>
    <xdr:pic>
      <xdr:nvPicPr>
        <xdr:cNvPr id="2" name="Sisällön paikkamerkki 7" descr="VASKI-hanke, musta valkoinen ympyräkuva. Kehällä teksti VASKI-hnake ja VASKI.info sekä Vastuullinen ja kestävä ammatillinen koulutus.">
          <a:extLst>
            <a:ext uri="{FF2B5EF4-FFF2-40B4-BE49-F238E27FC236}">
              <a16:creationId xmlns:a16="http://schemas.microsoft.com/office/drawing/2014/main" id="{AEA55A45-35AE-487C-B437-6A926893FC7E}"/>
            </a:ext>
          </a:extLst>
        </xdr:cNvPr>
        <xdr:cNvPicPr>
          <a:picLocks noGrp="1"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35100" y="102448"/>
          <a:ext cx="675005" cy="662093"/>
        </a:xfrm>
        <a:prstGeom prst="rect">
          <a:avLst/>
        </a:prstGeom>
      </xdr:spPr>
    </xdr:pic>
    <xdr:clientData/>
  </xdr:twoCellAnchor>
  <xdr:twoCellAnchor editAs="oneCell">
    <xdr:from>
      <xdr:col>32</xdr:col>
      <xdr:colOff>0</xdr:colOff>
      <xdr:row>0</xdr:row>
      <xdr:rowOff>0</xdr:rowOff>
    </xdr:from>
    <xdr:to>
      <xdr:col>33</xdr:col>
      <xdr:colOff>20155</xdr:colOff>
      <xdr:row>5</xdr:row>
      <xdr:rowOff>98425</xdr:rowOff>
    </xdr:to>
    <xdr:pic>
      <xdr:nvPicPr>
        <xdr:cNvPr id="3" name="Kuva 2" descr="Sininen ja vihreä toisiinsa kietoutuneena pallona. Pallon kehällä Opetushallitus rahoittaa hanketta.">
          <a:extLst>
            <a:ext uri="{FF2B5EF4-FFF2-40B4-BE49-F238E27FC236}">
              <a16:creationId xmlns:a16="http://schemas.microsoft.com/office/drawing/2014/main" id="{9E3C4A7D-A862-4FD5-9054-D1B1FFE2A3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012775" y="0"/>
          <a:ext cx="625943" cy="2678430"/>
        </a:xfrm>
        <a:prstGeom prst="rect">
          <a:avLst/>
        </a:prstGeom>
      </xdr:spPr>
    </xdr:pic>
    <xdr:clientData/>
  </xdr:twoCellAnchor>
  <xdr:twoCellAnchor>
    <xdr:from>
      <xdr:col>0</xdr:col>
      <xdr:colOff>93980</xdr:colOff>
      <xdr:row>44</xdr:row>
      <xdr:rowOff>88266</xdr:rowOff>
    </xdr:from>
    <xdr:to>
      <xdr:col>12</xdr:col>
      <xdr:colOff>93980</xdr:colOff>
      <xdr:row>55</xdr:row>
      <xdr:rowOff>142875</xdr:rowOff>
    </xdr:to>
    <xdr:sp macro="" textlink="">
      <xdr:nvSpPr>
        <xdr:cNvPr id="6" name="TextBox 1">
          <a:extLst>
            <a:ext uri="{FF2B5EF4-FFF2-40B4-BE49-F238E27FC236}">
              <a16:creationId xmlns:a16="http://schemas.microsoft.com/office/drawing/2014/main" id="{E8555CDA-29BE-40CB-8E24-77B86C9C303F}"/>
            </a:ext>
          </a:extLst>
        </xdr:cNvPr>
        <xdr:cNvSpPr txBox="1"/>
      </xdr:nvSpPr>
      <xdr:spPr>
        <a:xfrm>
          <a:off x="93980" y="10108566"/>
          <a:ext cx="15992475" cy="2254884"/>
        </a:xfrm>
        <a:prstGeom prst="rect">
          <a:avLst/>
        </a:prstGeom>
        <a:noFill/>
        <a:ln w="3810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300" b="0" i="0" u="none" strike="noStrike" baseline="0">
              <a:solidFill>
                <a:schemeClr val="dk1"/>
              </a:solidFill>
              <a:effectLst/>
              <a:latin typeface="+mn-lt"/>
              <a:ea typeface="+mn-ea"/>
              <a:cs typeface="+mn-cs"/>
            </a:rPr>
            <a:t>Ravintopalveluiden hiilidioksidipäästäjen laskemiseen on esitetty kolme tapaa:</a:t>
          </a:r>
          <a:endParaRPr lang="fi-FI" sz="1300" b="0" i="0" u="none" strike="noStrike">
            <a:solidFill>
              <a:schemeClr val="dk1"/>
            </a:solidFill>
            <a:effectLst/>
            <a:latin typeface="+mn-lt"/>
            <a:ea typeface="+mn-ea"/>
            <a:cs typeface="+mn-cs"/>
          </a:endParaRPr>
        </a:p>
        <a:p>
          <a:r>
            <a:rPr lang="fi-FI" sz="1300" b="0" i="0" u="none" strike="noStrike">
              <a:solidFill>
                <a:schemeClr val="dk1"/>
              </a:solidFill>
              <a:effectLst/>
              <a:latin typeface="+mn-lt"/>
              <a:ea typeface="+mn-ea"/>
              <a:cs typeface="+mn-cs"/>
            </a:rPr>
            <a:t>1. Jos</a:t>
          </a:r>
          <a:r>
            <a:rPr lang="fi-FI" sz="1300" b="0" i="0" u="none" strike="noStrike" baseline="0">
              <a:solidFill>
                <a:schemeClr val="dk1"/>
              </a:solidFill>
              <a:effectLst/>
              <a:latin typeface="+mn-lt"/>
              <a:ea typeface="+mn-ea"/>
              <a:cs typeface="+mn-cs"/>
            </a:rPr>
            <a:t> organisaatiossa pystytään laskemaan yllämainittujen elintarvikeyhmittelyn mukaisesti ostomäärät ko. kalenterivuodelta, niin käytetään ylempää taulukkoa.</a:t>
          </a:r>
        </a:p>
        <a:p>
          <a:r>
            <a:rPr lang="fi-FI" sz="1300" b="0" i="0" u="none" strike="noStrike" baseline="0">
              <a:solidFill>
                <a:schemeClr val="dk1"/>
              </a:solidFill>
              <a:effectLst/>
              <a:latin typeface="+mn-lt"/>
              <a:ea typeface="+mn-ea"/>
              <a:cs typeface="+mn-cs"/>
            </a:rPr>
            <a:t>2. Jos organisaatiossa pystytään laskemaan yllämainittujen omissa ravintoloissa ja/tai työpaikalla järjestetyn oppimisen ja/tai vuokratiloissa tai omissa tiloissa palveluntuottajalta ostettujen ruokailujen lukumäärät ja kerrotaan se annoskohtaisellä päästökeskiarvolla päästökerrointa.</a:t>
          </a:r>
        </a:p>
        <a:p>
          <a:pPr marL="0" marR="0" lvl="0" indent="0" defTabSz="914400" eaLnBrk="1" fontAlgn="auto" latinLnBrk="0" hangingPunct="1">
            <a:lnSpc>
              <a:spcPct val="100000"/>
            </a:lnSpc>
            <a:spcBef>
              <a:spcPts val="0"/>
            </a:spcBef>
            <a:spcAft>
              <a:spcPts val="0"/>
            </a:spcAft>
            <a:buClrTx/>
            <a:buSzTx/>
            <a:buFontTx/>
            <a:buNone/>
            <a:tabLst/>
            <a:defRPr/>
          </a:pPr>
          <a:r>
            <a:rPr lang="fi-FI" sz="1300" b="0" i="0" u="none" strike="noStrike" baseline="0">
              <a:solidFill>
                <a:schemeClr val="dk1"/>
              </a:solidFill>
              <a:effectLst/>
              <a:latin typeface="+mn-lt"/>
              <a:ea typeface="+mn-ea"/>
              <a:cs typeface="+mn-cs"/>
            </a:rPr>
            <a:t>3. </a:t>
          </a:r>
          <a:r>
            <a:rPr lang="fi-FI" sz="1300" b="0" i="0" baseline="0">
              <a:solidFill>
                <a:schemeClr val="dk1"/>
              </a:solidFill>
              <a:effectLst/>
              <a:latin typeface="+mn-lt"/>
              <a:ea typeface="+mn-ea"/>
              <a:cs typeface="+mn-cs"/>
            </a:rPr>
            <a:t>Jos organisaatiossa pystytään laskemaan yllämainittujen omissa ravintoloissa ja/tai työpaikalla järjestetyn oppimisen ja/tai vuokratiloissa tai omissa tiloissa palveluntuottajalta ostettujen ruokailujen euromäärät ja kerrotaan se taulukossa mainitulla päästökertoimella.</a:t>
          </a:r>
          <a:endParaRPr lang="fi-FI" sz="1300">
            <a:effectLst/>
          </a:endParaRPr>
        </a:p>
        <a:p>
          <a:r>
            <a:rPr lang="fi-FI" sz="1300" b="0" i="0" u="none" strike="noStrike" baseline="0">
              <a:solidFill>
                <a:schemeClr val="dk1"/>
              </a:solidFill>
              <a:effectLst/>
              <a:latin typeface="+mn-lt"/>
              <a:ea typeface="+mn-ea"/>
              <a:cs typeface="+mn-cs"/>
            </a:rPr>
            <a:t>Opiskelijaruokailuihin lasketaan mukaan myös mahdolliset henkilöstöruokailut omista ravintoloista.</a:t>
          </a:r>
        </a:p>
        <a:p>
          <a:r>
            <a:rPr lang="fi-FI" sz="1300" b="0" i="0" u="none" strike="noStrike" baseline="0">
              <a:solidFill>
                <a:schemeClr val="dk1"/>
              </a:solidFill>
              <a:effectLst/>
              <a:latin typeface="+mn-lt"/>
              <a:ea typeface="+mn-ea"/>
              <a:cs typeface="+mn-cs"/>
            </a:rPr>
            <a:t>Juomaveden CO2-päästöarvo on nolla, joten sitä ei ole esitetty Ostettujen elintarvikkeiden riveillä.</a:t>
          </a:r>
        </a:p>
        <a:p>
          <a:r>
            <a:rPr lang="fi-FI" sz="1300" b="0" i="0" u="none" strike="noStrike" baseline="0">
              <a:solidFill>
                <a:schemeClr val="dk1"/>
              </a:solidFill>
              <a:effectLst/>
              <a:latin typeface="+mn-lt"/>
              <a:ea typeface="+mn-ea"/>
              <a:cs typeface="+mn-cs"/>
            </a:rPr>
            <a:t>LUKE 2016 raportin päästöarvoissa on huomioitu pakasteiden osuus, niistä tuotteissa, joissa varastoinnissa käytetään pakastusta.</a:t>
          </a:r>
        </a:p>
        <a:p>
          <a:r>
            <a:rPr lang="fi-FI" sz="1300" b="0" i="0" u="none" strike="noStrike" baseline="0">
              <a:solidFill>
                <a:schemeClr val="dk1"/>
              </a:solidFill>
              <a:effectLst/>
              <a:latin typeface="+mn-lt"/>
              <a:ea typeface="+mn-ea"/>
              <a:cs typeface="+mn-cs"/>
            </a:rPr>
            <a:t>Riistan päästökerroin on 0,5 kg CO₂e/kg ja LUOMU-tuotteiden päästöarvot ovat 20% pienemmät, kuin tässä taulukossa ilmoitetut arvot (Luke 2016)</a:t>
          </a:r>
        </a:p>
      </xdr:txBody>
    </xdr:sp>
    <xdr:clientData/>
  </xdr:twoCellAnchor>
  <xdr:twoCellAnchor editAs="oneCell">
    <xdr:from>
      <xdr:col>10</xdr:col>
      <xdr:colOff>774487</xdr:colOff>
      <xdr:row>0</xdr:row>
      <xdr:rowOff>40428</xdr:rowOff>
    </xdr:from>
    <xdr:to>
      <xdr:col>11</xdr:col>
      <xdr:colOff>479001</xdr:colOff>
      <xdr:row>1</xdr:row>
      <xdr:rowOff>148655</xdr:rowOff>
    </xdr:to>
    <xdr:pic>
      <xdr:nvPicPr>
        <xdr:cNvPr id="7" name="Kuva 6" descr="Sininen ja vihreä toisiinsa kietoutuneena pallona. Pallon kehällä Opetushallitus rahoittaa hanketta.">
          <a:extLst>
            <a:ext uri="{FF2B5EF4-FFF2-40B4-BE49-F238E27FC236}">
              <a16:creationId xmlns:a16="http://schemas.microsoft.com/office/drawing/2014/main" id="{DDD6EE90-1474-42B5-BA57-D8C3BC411C1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934987" y="40428"/>
          <a:ext cx="798195" cy="7836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99470</xdr:colOff>
      <xdr:row>0</xdr:row>
      <xdr:rowOff>77469</xdr:rowOff>
    </xdr:from>
    <xdr:to>
      <xdr:col>11</xdr:col>
      <xdr:colOff>804</xdr:colOff>
      <xdr:row>1</xdr:row>
      <xdr:rowOff>131715</xdr:rowOff>
    </xdr:to>
    <xdr:pic>
      <xdr:nvPicPr>
        <xdr:cNvPr id="6" name="Sisällön paikkamerkki 7" descr="VASKI-hanke, musta valkoinen ympyräkuva. Kehällä teksti VASKI-hnake ja VASKI.info sekä Vastuullinen ja kestävä ammatillinen koulutus.">
          <a:extLst>
            <a:ext uri="{FF2B5EF4-FFF2-40B4-BE49-F238E27FC236}">
              <a16:creationId xmlns:a16="http://schemas.microsoft.com/office/drawing/2014/main" id="{0FBBBBA5-05AE-4AC3-AD00-E75967D2E9DD}"/>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1070" y="77469"/>
          <a:ext cx="695991" cy="716460"/>
        </a:xfrm>
        <a:prstGeom prst="rect">
          <a:avLst/>
        </a:prstGeom>
      </xdr:spPr>
    </xdr:pic>
    <xdr:clientData/>
  </xdr:twoCellAnchor>
  <xdr:twoCellAnchor editAs="oneCell">
    <xdr:from>
      <xdr:col>11</xdr:col>
      <xdr:colOff>38725</xdr:colOff>
      <xdr:row>0</xdr:row>
      <xdr:rowOff>0</xdr:rowOff>
    </xdr:from>
    <xdr:to>
      <xdr:col>12</xdr:col>
      <xdr:colOff>132443</xdr:colOff>
      <xdr:row>1</xdr:row>
      <xdr:rowOff>210571</xdr:rowOff>
    </xdr:to>
    <xdr:pic>
      <xdr:nvPicPr>
        <xdr:cNvPr id="9" name="Kuva 8" descr="Sininen ja vihreä toisiinsa kietoutuneena pallona. Pallon kehällä Opetushallitus rahoittaa hanketta.">
          <a:extLst>
            <a:ext uri="{FF2B5EF4-FFF2-40B4-BE49-F238E27FC236}">
              <a16:creationId xmlns:a16="http://schemas.microsoft.com/office/drawing/2014/main" id="{2F3C7362-D32E-46AE-857D-E019F91F04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44982" y="0"/>
          <a:ext cx="875675" cy="875325"/>
        </a:xfrm>
        <a:prstGeom prst="rect">
          <a:avLst/>
        </a:prstGeom>
      </xdr:spPr>
    </xdr:pic>
    <xdr:clientData/>
  </xdr:twoCellAnchor>
  <xdr:twoCellAnchor>
    <xdr:from>
      <xdr:col>0</xdr:col>
      <xdr:colOff>63500</xdr:colOff>
      <xdr:row>20</xdr:row>
      <xdr:rowOff>158751</xdr:rowOff>
    </xdr:from>
    <xdr:to>
      <xdr:col>8</xdr:col>
      <xdr:colOff>2518870</xdr:colOff>
      <xdr:row>28</xdr:row>
      <xdr:rowOff>66464</xdr:rowOff>
    </xdr:to>
    <xdr:sp macro="" textlink="">
      <xdr:nvSpPr>
        <xdr:cNvPr id="2" name="TextBox 1">
          <a:extLst>
            <a:ext uri="{FF2B5EF4-FFF2-40B4-BE49-F238E27FC236}">
              <a16:creationId xmlns:a16="http://schemas.microsoft.com/office/drawing/2014/main" id="{484F4BD2-7469-46E9-B70E-FD387E841E5C}"/>
            </a:ext>
          </a:extLst>
        </xdr:cNvPr>
        <xdr:cNvSpPr txBox="1"/>
      </xdr:nvSpPr>
      <xdr:spPr>
        <a:xfrm>
          <a:off x="63500" y="5842001"/>
          <a:ext cx="13705453" cy="1347046"/>
        </a:xfrm>
        <a:prstGeom prst="rect">
          <a:avLst/>
        </a:prstGeom>
        <a:noFill/>
        <a:ln w="3810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300" b="0" i="0" u="none" strike="noStrike" baseline="0">
              <a:solidFill>
                <a:schemeClr val="dk1"/>
              </a:solidFill>
              <a:effectLst/>
              <a:latin typeface="+mn-lt"/>
              <a:ea typeface="+mn-ea"/>
              <a:cs typeface="+mn-cs"/>
            </a:rPr>
            <a:t>Lentomatkojen hiilidioksidipäästöjen laskeminen alla olevilla laskureilla:</a:t>
          </a:r>
          <a:endParaRPr lang="fi-FI" sz="1300" b="0" i="0" u="none" strike="noStrike">
            <a:solidFill>
              <a:schemeClr val="dk1"/>
            </a:solidFill>
            <a:effectLst/>
            <a:latin typeface="+mn-lt"/>
            <a:ea typeface="+mn-ea"/>
            <a:cs typeface="+mn-cs"/>
          </a:endParaRPr>
        </a:p>
        <a:p>
          <a:r>
            <a:rPr lang="fi-FI" sz="1300" b="0" i="0" u="none" strike="noStrike">
              <a:solidFill>
                <a:schemeClr val="dk1"/>
              </a:solidFill>
              <a:effectLst/>
              <a:latin typeface="+mn-lt"/>
              <a:ea typeface="+mn-ea"/>
              <a:cs typeface="+mn-cs"/>
            </a:rPr>
            <a:t>- ICAO:n ja Finnairin</a:t>
          </a:r>
          <a:r>
            <a:rPr lang="fi-FI" sz="1300" b="0" i="0" u="none" strike="noStrike" baseline="0">
              <a:solidFill>
                <a:schemeClr val="dk1"/>
              </a:solidFill>
              <a:effectLst/>
              <a:latin typeface="+mn-lt"/>
              <a:ea typeface="+mn-ea"/>
              <a:cs typeface="+mn-cs"/>
            </a:rPr>
            <a:t> laskureissa tarvitaan vähiten tietoa lennoista, käytännössä riittää alku- ja päätepiste.</a:t>
          </a:r>
        </a:p>
        <a:p>
          <a:r>
            <a:rPr lang="fi-FI" sz="1300" b="0" i="0" u="none" strike="noStrike" baseline="0">
              <a:solidFill>
                <a:schemeClr val="dk1"/>
              </a:solidFill>
              <a:effectLst/>
              <a:latin typeface="+mn-lt"/>
              <a:ea typeface="+mn-ea"/>
              <a:cs typeface="+mn-cs"/>
            </a:rPr>
            <a:t>- Atmosfair ja MyClimate vaativat tarkempaa tietoa esim. lentokonetyyppiä ja/tai lentoyhtiöstä.</a:t>
          </a:r>
        </a:p>
        <a:p>
          <a:r>
            <a:rPr lang="fi-FI" sz="1300" b="0" i="0" u="none" strike="noStrike" baseline="0">
              <a:solidFill>
                <a:schemeClr val="dk1"/>
              </a:solidFill>
              <a:effectLst/>
              <a:latin typeface="+mn-lt"/>
              <a:ea typeface="+mn-ea"/>
              <a:cs typeface="+mn-cs"/>
            </a:rPr>
            <a:t>- laskureissa oletuksena matkustusluokka economy tai vastaava.</a:t>
          </a:r>
        </a:p>
        <a:p>
          <a:r>
            <a:rPr lang="fi-FI" sz="1300" b="0" i="0" u="none" strike="noStrike" baseline="0">
              <a:solidFill>
                <a:schemeClr val="dk1"/>
              </a:solidFill>
              <a:effectLst/>
              <a:latin typeface="+mn-lt"/>
              <a:ea typeface="+mn-ea"/>
              <a:cs typeface="+mn-cs"/>
            </a:rPr>
            <a:t>Jos lasket lentojen päästöt jollakin laskurilla, niin syötä saatu päästöarvo sarakkeesee G14. (HUOM! Jos käytät ICAO:n tai Finnairin laskuria, niin kerro saatu päästöarvo kahdella. Ns. RFI-kertoimen vaikutus)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0</xdr:colOff>
      <xdr:row>0</xdr:row>
      <xdr:rowOff>0</xdr:rowOff>
    </xdr:from>
    <xdr:to>
      <xdr:col>27</xdr:col>
      <xdr:colOff>22695</xdr:colOff>
      <xdr:row>0</xdr:row>
      <xdr:rowOff>670560</xdr:rowOff>
    </xdr:to>
    <xdr:pic>
      <xdr:nvPicPr>
        <xdr:cNvPr id="4" name="Kuva 3" descr="Sininen ja vihreä toisiinsa kietoutuneena pallona. Pallon kehällä Opetushallitus rahoittaa hanketta.">
          <a:extLst>
            <a:ext uri="{FF2B5EF4-FFF2-40B4-BE49-F238E27FC236}">
              <a16:creationId xmlns:a16="http://schemas.microsoft.com/office/drawing/2014/main" id="{A2F2B225-408A-4613-919E-464153C7F5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49600" y="0"/>
          <a:ext cx="618323" cy="657225"/>
        </a:xfrm>
        <a:prstGeom prst="rect">
          <a:avLst/>
        </a:prstGeom>
      </xdr:spPr>
    </xdr:pic>
    <xdr:clientData/>
  </xdr:twoCellAnchor>
  <xdr:twoCellAnchor editAs="oneCell">
    <xdr:from>
      <xdr:col>5</xdr:col>
      <xdr:colOff>259023</xdr:colOff>
      <xdr:row>1</xdr:row>
      <xdr:rowOff>74362</xdr:rowOff>
    </xdr:from>
    <xdr:to>
      <xdr:col>5</xdr:col>
      <xdr:colOff>984250</xdr:colOff>
      <xdr:row>3</xdr:row>
      <xdr:rowOff>166885</xdr:rowOff>
    </xdr:to>
    <xdr:pic>
      <xdr:nvPicPr>
        <xdr:cNvPr id="2" name="Sisällön paikkamerkki 7" descr="VASKI-hanke, musta valkoinen ympyräkuva. Kehällä teksti VASKI-hnake ja VASKI.info sekä Vastuullinen ja kestävä ammatillinen koulutus.">
          <a:extLst>
            <a:ext uri="{FF2B5EF4-FFF2-40B4-BE49-F238E27FC236}">
              <a16:creationId xmlns:a16="http://schemas.microsoft.com/office/drawing/2014/main" id="{ECE6789C-9B6B-4ABF-B1EA-28F2B490FDFF}"/>
            </a:ext>
          </a:extLst>
        </xdr:cNvPr>
        <xdr:cNvPicPr>
          <a:picLocks noGrp="1"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44336" y="756987"/>
          <a:ext cx="725227" cy="703711"/>
        </a:xfrm>
        <a:prstGeom prst="rect">
          <a:avLst/>
        </a:prstGeom>
      </xdr:spPr>
    </xdr:pic>
    <xdr:clientData/>
  </xdr:twoCellAnchor>
  <xdr:twoCellAnchor editAs="oneCell">
    <xdr:from>
      <xdr:col>21</xdr:col>
      <xdr:colOff>0</xdr:colOff>
      <xdr:row>0</xdr:row>
      <xdr:rowOff>0</xdr:rowOff>
    </xdr:from>
    <xdr:to>
      <xdr:col>22</xdr:col>
      <xdr:colOff>25233</xdr:colOff>
      <xdr:row>0</xdr:row>
      <xdr:rowOff>669290</xdr:rowOff>
    </xdr:to>
    <xdr:pic>
      <xdr:nvPicPr>
        <xdr:cNvPr id="5" name="Kuva 4" descr="Sininen ja vihreä toisiinsa kietoutuneena pallona. Pallon kehällä Opetushallitus rahoittaa hanketta.">
          <a:extLst>
            <a:ext uri="{FF2B5EF4-FFF2-40B4-BE49-F238E27FC236}">
              <a16:creationId xmlns:a16="http://schemas.microsoft.com/office/drawing/2014/main" id="{CAE02E32-2E91-4628-B159-4C2F542F8A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74750" y="0"/>
          <a:ext cx="625943" cy="666750"/>
        </a:xfrm>
        <a:prstGeom prst="rect">
          <a:avLst/>
        </a:prstGeom>
      </xdr:spPr>
    </xdr:pic>
    <xdr:clientData/>
  </xdr:twoCellAnchor>
  <xdr:twoCellAnchor editAs="oneCell">
    <xdr:from>
      <xdr:col>5</xdr:col>
      <xdr:colOff>1081394</xdr:colOff>
      <xdr:row>1</xdr:row>
      <xdr:rowOff>17400</xdr:rowOff>
    </xdr:from>
    <xdr:to>
      <xdr:col>5</xdr:col>
      <xdr:colOff>1804987</xdr:colOff>
      <xdr:row>3</xdr:row>
      <xdr:rowOff>185359</xdr:rowOff>
    </xdr:to>
    <xdr:pic>
      <xdr:nvPicPr>
        <xdr:cNvPr id="6" name="Kuva 5" descr="Sininen ja vihreä toisiinsa kietoutuneena pallona. Pallon kehällä Opetushallitus rahoittaa hanketta.">
          <a:extLst>
            <a:ext uri="{FF2B5EF4-FFF2-40B4-BE49-F238E27FC236}">
              <a16:creationId xmlns:a16="http://schemas.microsoft.com/office/drawing/2014/main" id="{E6192D26-CDF0-4A88-A54B-C7CFEF3946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566707" y="700025"/>
          <a:ext cx="723593" cy="779147"/>
        </a:xfrm>
        <a:prstGeom prst="rect">
          <a:avLst/>
        </a:prstGeom>
      </xdr:spPr>
    </xdr:pic>
    <xdr:clientData/>
  </xdr:twoCellAnchor>
  <xdr:twoCellAnchor>
    <xdr:from>
      <xdr:col>0</xdr:col>
      <xdr:colOff>98013</xdr:colOff>
      <xdr:row>25</xdr:row>
      <xdr:rowOff>0</xdr:rowOff>
    </xdr:from>
    <xdr:to>
      <xdr:col>5</xdr:col>
      <xdr:colOff>98222</xdr:colOff>
      <xdr:row>30</xdr:row>
      <xdr:rowOff>67733</xdr:rowOff>
    </xdr:to>
    <xdr:sp macro="" textlink="">
      <xdr:nvSpPr>
        <xdr:cNvPr id="3" name="TextBox 1">
          <a:extLst>
            <a:ext uri="{FF2B5EF4-FFF2-40B4-BE49-F238E27FC236}">
              <a16:creationId xmlns:a16="http://schemas.microsoft.com/office/drawing/2014/main" id="{88B06181-6683-4398-A5E2-B7CEDEBAD583}"/>
            </a:ext>
          </a:extLst>
        </xdr:cNvPr>
        <xdr:cNvSpPr txBox="1"/>
      </xdr:nvSpPr>
      <xdr:spPr>
        <a:xfrm>
          <a:off x="98013" y="6011333"/>
          <a:ext cx="9923142" cy="999067"/>
        </a:xfrm>
        <a:prstGeom prst="rect">
          <a:avLst/>
        </a:prstGeom>
        <a:noFill/>
        <a:ln w="3810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300" b="0" i="0" u="none" strike="noStrike" baseline="0">
              <a:solidFill>
                <a:schemeClr val="dk1"/>
              </a:solidFill>
              <a:effectLst/>
              <a:latin typeface="+mn-lt"/>
              <a:ea typeface="+mn-ea"/>
              <a:cs typeface="+mn-cs"/>
            </a:rPr>
            <a:t>Energian tuotannon ja jakelun hiilidioksidipäästäjen laskeminen:</a:t>
          </a:r>
        </a:p>
        <a:p>
          <a:r>
            <a:rPr lang="fi-FI" sz="1300" b="0" i="0" u="none" strike="noStrike" baseline="0">
              <a:solidFill>
                <a:schemeClr val="dk1"/>
              </a:solidFill>
              <a:effectLst/>
              <a:latin typeface="+mn-lt"/>
              <a:ea typeface="+mn-ea"/>
              <a:cs typeface="+mn-cs"/>
            </a:rPr>
            <a:t>- kohdassa "Ostettu lämpöenergia / kaukolämpö" hiilidioksipäästö lasketaan organisaation lämpöenergia ja/tai kaukolämmön sekä jäähdytyksen  </a:t>
          </a:r>
        </a:p>
        <a:p>
          <a:r>
            <a:rPr lang="fi-FI" sz="1300" b="0" i="0" u="none" strike="noStrike" baseline="0">
              <a:solidFill>
                <a:schemeClr val="dk1"/>
              </a:solidFill>
              <a:effectLst/>
              <a:latin typeface="+mn-lt"/>
              <a:ea typeface="+mn-ea"/>
              <a:cs typeface="+mn-cs"/>
            </a:rPr>
            <a:t>   kokonaispäästöistä lämpö- ja jäähdytysnergian tuotannon ja jakelun hiilidioksidipäästöt tutkimuksessa lasketun prosenttiosuuden mukaan. </a:t>
          </a:r>
        </a:p>
        <a:p>
          <a:r>
            <a:rPr lang="fi-FI" sz="1300" b="0" i="0" u="none" strike="noStrike" baseline="0">
              <a:solidFill>
                <a:schemeClr val="dk1"/>
              </a:solidFill>
              <a:effectLst/>
              <a:latin typeface="+mn-lt"/>
              <a:ea typeface="+mn-ea"/>
              <a:cs typeface="+mn-cs"/>
            </a:rPr>
            <a:t>- jos sähkön tuotantotapaa ei saa tarkkaan selvitettyä, niin käytä silloin riviä 10.</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22</xdr:col>
      <xdr:colOff>19050</xdr:colOff>
      <xdr:row>0</xdr:row>
      <xdr:rowOff>0</xdr:rowOff>
    </xdr:from>
    <xdr:to>
      <xdr:col>23</xdr:col>
      <xdr:colOff>20788</xdr:colOff>
      <xdr:row>0</xdr:row>
      <xdr:rowOff>673100</xdr:rowOff>
    </xdr:to>
    <xdr:pic>
      <xdr:nvPicPr>
        <xdr:cNvPr id="5" name="Kuva 4" descr="Sininen ja vihreä toisiinsa kietoutuneena pallona. Pallon kehällä Opetushallitus rahoittaa hanketta.">
          <a:extLst>
            <a:ext uri="{FF2B5EF4-FFF2-40B4-BE49-F238E27FC236}">
              <a16:creationId xmlns:a16="http://schemas.microsoft.com/office/drawing/2014/main" id="{C284B4A0-050A-457C-AC38-8A62615E5C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30250" y="0"/>
          <a:ext cx="622133" cy="662940"/>
        </a:xfrm>
        <a:prstGeom prst="rect">
          <a:avLst/>
        </a:prstGeom>
      </xdr:spPr>
    </xdr:pic>
    <xdr:clientData/>
  </xdr:twoCellAnchor>
  <xdr:twoCellAnchor editAs="oneCell">
    <xdr:from>
      <xdr:col>5</xdr:col>
      <xdr:colOff>280458</xdr:colOff>
      <xdr:row>1</xdr:row>
      <xdr:rowOff>127740</xdr:rowOff>
    </xdr:from>
    <xdr:to>
      <xdr:col>5</xdr:col>
      <xdr:colOff>933943</xdr:colOff>
      <xdr:row>3</xdr:row>
      <xdr:rowOff>144733</xdr:rowOff>
    </xdr:to>
    <xdr:pic>
      <xdr:nvPicPr>
        <xdr:cNvPr id="6" name="Sisällön paikkamerkki 7" descr="VASKI-hanke, musta valkoinen ympyräkuva. Kehällä teksti VASKI-hnake ja VASKI.info sekä Vastuullinen ja kestävä ammatillinen koulutus.">
          <a:extLst>
            <a:ext uri="{FF2B5EF4-FFF2-40B4-BE49-F238E27FC236}">
              <a16:creationId xmlns:a16="http://schemas.microsoft.com/office/drawing/2014/main" id="{93D3C256-167E-4AC5-A445-8B4B7F89F390}"/>
            </a:ext>
          </a:extLst>
        </xdr:cNvPr>
        <xdr:cNvPicPr>
          <a:picLocks noGrp="1"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35458" y="810365"/>
          <a:ext cx="653485" cy="675806"/>
        </a:xfrm>
        <a:prstGeom prst="rect">
          <a:avLst/>
        </a:prstGeom>
      </xdr:spPr>
    </xdr:pic>
    <xdr:clientData/>
  </xdr:twoCellAnchor>
  <xdr:twoCellAnchor editAs="oneCell">
    <xdr:from>
      <xdr:col>24</xdr:col>
      <xdr:colOff>0</xdr:colOff>
      <xdr:row>0</xdr:row>
      <xdr:rowOff>0</xdr:rowOff>
    </xdr:from>
    <xdr:to>
      <xdr:col>25</xdr:col>
      <xdr:colOff>21423</xdr:colOff>
      <xdr:row>0</xdr:row>
      <xdr:rowOff>671830</xdr:rowOff>
    </xdr:to>
    <xdr:pic>
      <xdr:nvPicPr>
        <xdr:cNvPr id="7" name="Kuva 6" descr="Sininen ja vihreä toisiinsa kietoutuneena pallona. Pallon kehällä Opetushallitus rahoittaa hanketta.">
          <a:extLst>
            <a:ext uri="{FF2B5EF4-FFF2-40B4-BE49-F238E27FC236}">
              <a16:creationId xmlns:a16="http://schemas.microsoft.com/office/drawing/2014/main" id="{8CBF9CB5-17C3-4A63-8501-D721BBBBE4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12850" y="0"/>
          <a:ext cx="625943" cy="666750"/>
        </a:xfrm>
        <a:prstGeom prst="rect">
          <a:avLst/>
        </a:prstGeom>
      </xdr:spPr>
    </xdr:pic>
    <xdr:clientData/>
  </xdr:twoCellAnchor>
  <xdr:twoCellAnchor editAs="oneCell">
    <xdr:from>
      <xdr:col>5</xdr:col>
      <xdr:colOff>1099291</xdr:colOff>
      <xdr:row>1</xdr:row>
      <xdr:rowOff>34142</xdr:rowOff>
    </xdr:from>
    <xdr:to>
      <xdr:col>5</xdr:col>
      <xdr:colOff>1866371</xdr:colOff>
      <xdr:row>3</xdr:row>
      <xdr:rowOff>166187</xdr:rowOff>
    </xdr:to>
    <xdr:pic>
      <xdr:nvPicPr>
        <xdr:cNvPr id="8" name="Kuva 7" descr="Sininen ja vihreä toisiinsa kietoutuneena pallona. Pallon kehällä Opetushallitus rahoittaa hanketta.">
          <a:extLst>
            <a:ext uri="{FF2B5EF4-FFF2-40B4-BE49-F238E27FC236}">
              <a16:creationId xmlns:a16="http://schemas.microsoft.com/office/drawing/2014/main" id="{3CAD36B8-A0FB-4572-9AFD-267D535891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54291" y="716767"/>
          <a:ext cx="767080" cy="79085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34924</xdr:colOff>
      <xdr:row>0</xdr:row>
      <xdr:rowOff>155222</xdr:rowOff>
    </xdr:from>
    <xdr:to>
      <xdr:col>5</xdr:col>
      <xdr:colOff>134056</xdr:colOff>
      <xdr:row>3</xdr:row>
      <xdr:rowOff>129432</xdr:rowOff>
    </xdr:to>
    <xdr:pic>
      <xdr:nvPicPr>
        <xdr:cNvPr id="2" name="Kuva 1" descr="VASKI-hankkeen ympyränmuotoinen logo.">
          <a:extLst>
            <a:ext uri="{FF2B5EF4-FFF2-40B4-BE49-F238E27FC236}">
              <a16:creationId xmlns:a16="http://schemas.microsoft.com/office/drawing/2014/main" id="{3890C457-6140-0E69-BEED-405B50B6C257}"/>
            </a:ext>
          </a:extLst>
        </xdr:cNvPr>
        <xdr:cNvPicPr>
          <a:picLocks noChangeAspect="1"/>
        </xdr:cNvPicPr>
      </xdr:nvPicPr>
      <xdr:blipFill>
        <a:blip xmlns:r="http://schemas.openxmlformats.org/officeDocument/2006/relationships" r:embed="rId1"/>
        <a:stretch>
          <a:fillRect/>
        </a:stretch>
      </xdr:blipFill>
      <xdr:spPr>
        <a:xfrm>
          <a:off x="5961591" y="155222"/>
          <a:ext cx="691798" cy="679766"/>
        </a:xfrm>
        <a:prstGeom prst="rect">
          <a:avLst/>
        </a:prstGeom>
      </xdr:spPr>
    </xdr:pic>
    <xdr:clientData/>
  </xdr:twoCellAnchor>
  <xdr:twoCellAnchor editAs="oneCell">
    <xdr:from>
      <xdr:col>5</xdr:col>
      <xdr:colOff>148378</xdr:colOff>
      <xdr:row>0</xdr:row>
      <xdr:rowOff>127000</xdr:rowOff>
    </xdr:from>
    <xdr:to>
      <xdr:col>6</xdr:col>
      <xdr:colOff>325544</xdr:colOff>
      <xdr:row>4</xdr:row>
      <xdr:rowOff>13046</xdr:rowOff>
    </xdr:to>
    <xdr:pic>
      <xdr:nvPicPr>
        <xdr:cNvPr id="4" name="Kuva 3" descr="Ympyränmuotoinen Opetushallitus rahoittaa logo.">
          <a:extLst>
            <a:ext uri="{FF2B5EF4-FFF2-40B4-BE49-F238E27FC236}">
              <a16:creationId xmlns:a16="http://schemas.microsoft.com/office/drawing/2014/main" id="{A54448A3-EE64-BA1D-F8E7-14F249D82E7D}"/>
            </a:ext>
          </a:extLst>
        </xdr:cNvPr>
        <xdr:cNvPicPr>
          <a:picLocks noChangeAspect="1"/>
        </xdr:cNvPicPr>
      </xdr:nvPicPr>
      <xdr:blipFill>
        <a:blip xmlns:r="http://schemas.openxmlformats.org/officeDocument/2006/relationships" r:embed="rId2"/>
        <a:stretch>
          <a:fillRect/>
        </a:stretch>
      </xdr:blipFill>
      <xdr:spPr>
        <a:xfrm>
          <a:off x="6667711" y="127000"/>
          <a:ext cx="769833" cy="7962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513709</xdr:colOff>
      <xdr:row>0</xdr:row>
      <xdr:rowOff>64213</xdr:rowOff>
    </xdr:from>
    <xdr:to>
      <xdr:col>9</xdr:col>
      <xdr:colOff>18451</xdr:colOff>
      <xdr:row>1</xdr:row>
      <xdr:rowOff>60260</xdr:rowOff>
    </xdr:to>
    <xdr:pic>
      <xdr:nvPicPr>
        <xdr:cNvPr id="5" name="Sisällön paikkamerkki 7" descr="VASKI-hanke, musta valkoinen ympyräkuva. Kehällä teksti VASKI-hnake ja VASKI.info sekä Vastuullinen ja kestävä ammatillinen koulutus.">
          <a:extLst>
            <a:ext uri="{FF2B5EF4-FFF2-40B4-BE49-F238E27FC236}">
              <a16:creationId xmlns:a16="http://schemas.microsoft.com/office/drawing/2014/main" id="{C0773FED-5FE2-431E-95CF-91CB58019E93}"/>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7613" y="64213"/>
          <a:ext cx="685800" cy="684801"/>
        </a:xfrm>
        <a:prstGeom prst="rect">
          <a:avLst/>
        </a:prstGeom>
      </xdr:spPr>
    </xdr:pic>
    <xdr:clientData/>
  </xdr:twoCellAnchor>
  <xdr:twoCellAnchor editAs="oneCell">
    <xdr:from>
      <xdr:col>9</xdr:col>
      <xdr:colOff>1926</xdr:colOff>
      <xdr:row>0</xdr:row>
      <xdr:rowOff>0</xdr:rowOff>
    </xdr:from>
    <xdr:to>
      <xdr:col>10</xdr:col>
      <xdr:colOff>174318</xdr:colOff>
      <xdr:row>1</xdr:row>
      <xdr:rowOff>168895</xdr:rowOff>
    </xdr:to>
    <xdr:pic>
      <xdr:nvPicPr>
        <xdr:cNvPr id="6" name="Kuva 5" descr="Sininen ja vihreä toisiinsa kietoutuneena pallona. Pallon kehällä Opetushallitus rahoittaa hanketta.">
          <a:extLst>
            <a:ext uri="{FF2B5EF4-FFF2-40B4-BE49-F238E27FC236}">
              <a16:creationId xmlns:a16="http://schemas.microsoft.com/office/drawing/2014/main" id="{FBD07548-8FB0-4978-9DCC-CCEB1A583D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83078" y="0"/>
          <a:ext cx="768635" cy="842409"/>
        </a:xfrm>
        <a:prstGeom prst="rect">
          <a:avLst/>
        </a:prstGeom>
      </xdr:spPr>
    </xdr:pic>
    <xdr:clientData/>
  </xdr:twoCellAnchor>
  <xdr:twoCellAnchor>
    <xdr:from>
      <xdr:col>0</xdr:col>
      <xdr:colOff>94519</xdr:colOff>
      <xdr:row>8</xdr:row>
      <xdr:rowOff>149831</xdr:rowOff>
    </xdr:from>
    <xdr:to>
      <xdr:col>2</xdr:col>
      <xdr:colOff>21404</xdr:colOff>
      <xdr:row>36</xdr:row>
      <xdr:rowOff>104946</xdr:rowOff>
    </xdr:to>
    <xdr:graphicFrame macro="">
      <xdr:nvGraphicFramePr>
        <xdr:cNvPr id="2" name="Kaavio 1" descr="Piirakkakuva, joka kolmelle eri päästölähteelle osuuksiensa mukaisesti. Eri päästölähteet ovat 1. Suora päästöt, fossiiliset polttoaineet. 2. Ostetun energian päästöt. 3. Epäsuorat päästöt mm. ostetut palvelut ja tuotteet.">
          <a:extLst>
            <a:ext uri="{FF2B5EF4-FFF2-40B4-BE49-F238E27FC236}">
              <a16:creationId xmlns:a16="http://schemas.microsoft.com/office/drawing/2014/main" id="{B85B22EE-9220-413A-ABED-7ABBA4376D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90080</xdr:colOff>
      <xdr:row>1</xdr:row>
      <xdr:rowOff>119742</xdr:rowOff>
    </xdr:from>
    <xdr:to>
      <xdr:col>2</xdr:col>
      <xdr:colOff>733970</xdr:colOff>
      <xdr:row>2</xdr:row>
      <xdr:rowOff>147095</xdr:rowOff>
    </xdr:to>
    <xdr:pic>
      <xdr:nvPicPr>
        <xdr:cNvPr id="5" name="Sisällön paikkamerkki 7" descr="VASKI-hanke, musta valkoinen ympyräkuva. Kehällä teksti VASKI-hnake ja VASKI.info sekä Vastuullinen ja kestävä ammatillinen koulutus.">
          <a:extLst>
            <a:ext uri="{FF2B5EF4-FFF2-40B4-BE49-F238E27FC236}">
              <a16:creationId xmlns:a16="http://schemas.microsoft.com/office/drawing/2014/main" id="{90F0884F-75A6-4398-9E97-A7C635B9A279}"/>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6651" y="809171"/>
          <a:ext cx="643890" cy="635138"/>
        </a:xfrm>
        <a:prstGeom prst="rect">
          <a:avLst/>
        </a:prstGeom>
      </xdr:spPr>
    </xdr:pic>
    <xdr:clientData/>
  </xdr:twoCellAnchor>
  <xdr:twoCellAnchor editAs="oneCell">
    <xdr:from>
      <xdr:col>2</xdr:col>
      <xdr:colOff>833483</xdr:colOff>
      <xdr:row>1</xdr:row>
      <xdr:rowOff>64590</xdr:rowOff>
    </xdr:from>
    <xdr:to>
      <xdr:col>2</xdr:col>
      <xdr:colOff>1654176</xdr:colOff>
      <xdr:row>2</xdr:row>
      <xdr:rowOff>212888</xdr:rowOff>
    </xdr:to>
    <xdr:pic>
      <xdr:nvPicPr>
        <xdr:cNvPr id="6" name="Kuva 5" descr="Sininen ja vihreä toisiinsa kietoutuneena pallona. Pallon kehällä Opetushallitus rahoittaa hanketta.">
          <a:extLst>
            <a:ext uri="{FF2B5EF4-FFF2-40B4-BE49-F238E27FC236}">
              <a16:creationId xmlns:a16="http://schemas.microsoft.com/office/drawing/2014/main" id="{E92E6347-164F-4DD9-B24E-467260EFB6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0054" y="754019"/>
          <a:ext cx="820693" cy="756083"/>
        </a:xfrm>
        <a:prstGeom prst="rect">
          <a:avLst/>
        </a:prstGeom>
      </xdr:spPr>
    </xdr:pic>
    <xdr:clientData/>
  </xdr:twoCellAnchor>
  <xdr:twoCellAnchor>
    <xdr:from>
      <xdr:col>0</xdr:col>
      <xdr:colOff>103415</xdr:colOff>
      <xdr:row>23</xdr:row>
      <xdr:rowOff>16782</xdr:rowOff>
    </xdr:from>
    <xdr:to>
      <xdr:col>15</xdr:col>
      <xdr:colOff>202475</xdr:colOff>
      <xdr:row>43</xdr:row>
      <xdr:rowOff>50437</xdr:rowOff>
    </xdr:to>
    <xdr:graphicFrame macro="">
      <xdr:nvGraphicFramePr>
        <xdr:cNvPr id="4" name="Kaavio 3" descr="Koulutuksen järjestäjän hiilidioksidipäästöjen pylväskuvaaja eri päästölähteittäin">
          <a:extLst>
            <a:ext uri="{FF2B5EF4-FFF2-40B4-BE49-F238E27FC236}">
              <a16:creationId xmlns:a16="http://schemas.microsoft.com/office/drawing/2014/main" id="{F8D17F42-F324-5E1C-8888-8B3AD5C032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12427</xdr:colOff>
      <xdr:row>0</xdr:row>
      <xdr:rowOff>192586</xdr:rowOff>
    </xdr:from>
    <xdr:to>
      <xdr:col>18</xdr:col>
      <xdr:colOff>93889</xdr:colOff>
      <xdr:row>22</xdr:row>
      <xdr:rowOff>81189</xdr:rowOff>
    </xdr:to>
    <xdr:graphicFrame macro="">
      <xdr:nvGraphicFramePr>
        <xdr:cNvPr id="2" name="Kaavio 1">
          <a:extLst>
            <a:ext uri="{FF2B5EF4-FFF2-40B4-BE49-F238E27FC236}">
              <a16:creationId xmlns:a16="http://schemas.microsoft.com/office/drawing/2014/main" id="{3AE03A77-40EA-CA2D-A7EC-B6330A72AF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onas.raaska@sykli.fi" TargetMode="External"/><Relationship Id="rId1" Type="http://schemas.openxmlformats.org/officeDocument/2006/relationships/hyperlink" Target="mailto:timo.huurinainen@luovi.f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lipasto.vtt.fi/yksikkopaastot/" TargetMode="External"/><Relationship Id="rId1" Type="http://schemas.openxmlformats.org/officeDocument/2006/relationships/hyperlink" Target="http://lipasto.vtt.fi/yksikkopaasto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klpaastolaskuri.fi/" TargetMode="External"/><Relationship Id="rId1" Type="http://schemas.openxmlformats.org/officeDocument/2006/relationships/hyperlink" Target="https://www.klpaastolaskuri.fi/"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julkaisut.valtioneuvosto.fi/bitstream/handle/10024/162378/LVM_2020_12.pdf?sequence=1&amp;isAllowed=y"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www.lt.fi/fi/ymparistonetti/hiilijalanjalkiraportointi"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8" Type="http://schemas.openxmlformats.org/officeDocument/2006/relationships/hyperlink" Target="https://helda.helsinki.fi/bitstream/handle/10138/292417/SYKEra_2_2019.pdf?sequence=6&amp;isAllowed=y" TargetMode="External"/><Relationship Id="rId13" Type="http://schemas.openxmlformats.org/officeDocument/2006/relationships/comments" Target="../comments6.xml"/><Relationship Id="rId3" Type="http://schemas.openxmlformats.org/officeDocument/2006/relationships/hyperlink" Target="https://www.atmosfair.de/wp-content/uploads/atmosfair-flight-emissions-calculator-englisch-1.pdf" TargetMode="External"/><Relationship Id="rId7" Type="http://schemas.openxmlformats.org/officeDocument/2006/relationships/hyperlink" Target="https://co2.myclimate.org/en/portfolios?calculation_id=5100344" TargetMode="External"/><Relationship Id="rId12" Type="http://schemas.openxmlformats.org/officeDocument/2006/relationships/vmlDrawing" Target="../drawings/vmlDrawing6.vml"/><Relationship Id="rId2" Type="http://schemas.openxmlformats.org/officeDocument/2006/relationships/hyperlink" Target="https://www.icao.int/environmental-protection/CarbonOffset/Documents/Methodology%20ICAO%20Carbon%20Calculator_v11-2018.pdf" TargetMode="External"/><Relationship Id="rId1" Type="http://schemas.openxmlformats.org/officeDocument/2006/relationships/hyperlink" Target="http://lipasto.vtt.fi/yksikkopaastot/" TargetMode="External"/><Relationship Id="rId6" Type="http://schemas.openxmlformats.org/officeDocument/2006/relationships/hyperlink" Target="https://finnair.chooose.today/fi/" TargetMode="External"/><Relationship Id="rId11" Type="http://schemas.openxmlformats.org/officeDocument/2006/relationships/drawing" Target="../drawings/drawing8.xml"/><Relationship Id="rId5" Type="http://schemas.openxmlformats.org/officeDocument/2006/relationships/hyperlink" Target="https://www.icao.int/environmental-protection/Carbonoffset/Pages/default.aspx" TargetMode="External"/><Relationship Id="rId10" Type="http://schemas.openxmlformats.org/officeDocument/2006/relationships/printerSettings" Target="../printerSettings/printerSettings7.bin"/><Relationship Id="rId4" Type="http://schemas.openxmlformats.org/officeDocument/2006/relationships/hyperlink" Target="https://www.atmosfair.de/en/offset/flight/" TargetMode="External"/><Relationship Id="rId9" Type="http://schemas.openxmlformats.org/officeDocument/2006/relationships/hyperlink" Target="https://www.myclimate.org/fileadmin/user_upload/myclimate_-_home/01_Information/01_About_myclimate/09_Calculation_principles/Documents/myclimate-flight-calculator-documentation_EN.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unece.org/sites/default/files/2022-04/LCA_3_FINAL%20March%202022.pdf" TargetMode="External"/><Relationship Id="rId7" Type="http://schemas.openxmlformats.org/officeDocument/2006/relationships/comments" Target="../comments7.xml"/><Relationship Id="rId2" Type="http://schemas.openxmlformats.org/officeDocument/2006/relationships/hyperlink" Target="https://www.theseus.fi/bitstream/handle/10024/143009/Korhonen_Himmi.pdf?sequence=1&amp;isAllowed=y" TargetMode="External"/><Relationship Id="rId1" Type="http://schemas.openxmlformats.org/officeDocument/2006/relationships/hyperlink" Target="https://onlinelibrary.wiley.com/doi/full/10.1111/j.1757-1707.2010.01065.x" TargetMode="External"/><Relationship Id="rId6" Type="http://schemas.openxmlformats.org/officeDocument/2006/relationships/vmlDrawing" Target="../drawings/vmlDrawing7.vml"/><Relationship Id="rId5" Type="http://schemas.openxmlformats.org/officeDocument/2006/relationships/drawing" Target="../drawings/drawing9.xm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https://www.klpaastolaskuri.fi/" TargetMode="External"/><Relationship Id="rId7" Type="http://schemas.openxmlformats.org/officeDocument/2006/relationships/printerSettings" Target="../printerSettings/printerSettings10.bin"/><Relationship Id="rId2" Type="http://schemas.openxmlformats.org/officeDocument/2006/relationships/hyperlink" Target="http://lipasto.vtt.fi/yksikkopaastot/" TargetMode="External"/><Relationship Id="rId1" Type="http://schemas.openxmlformats.org/officeDocument/2006/relationships/hyperlink" Target="http://lipasto.vtt.fi/yksikkopaastot/" TargetMode="External"/><Relationship Id="rId6" Type="http://schemas.openxmlformats.org/officeDocument/2006/relationships/hyperlink" Target="http://lipasto.vtt.fi/yksikkopaastot/" TargetMode="External"/><Relationship Id="rId5" Type="http://schemas.openxmlformats.org/officeDocument/2006/relationships/hyperlink" Target="https://www.lt.fi/fi/ymparistonetti/hiilijalanjalkiraportointi" TargetMode="External"/><Relationship Id="rId4" Type="http://schemas.openxmlformats.org/officeDocument/2006/relationships/hyperlink" Target="https://julkaisut.valtioneuvosto.fi/bitstream/handle/10024/162378/LVM_2020_12.pdf?sequence=1&amp;isAllowed=y"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7CBCB-F91D-4FD4-B96B-D4FDDB422FBE}">
  <sheetPr>
    <pageSetUpPr fitToPage="1"/>
  </sheetPr>
  <dimension ref="A1:D56"/>
  <sheetViews>
    <sheetView showGridLines="0" zoomScale="80" zoomScaleNormal="80" workbookViewId="0">
      <selection activeCell="A54" sqref="A54"/>
    </sheetView>
  </sheetViews>
  <sheetFormatPr defaultColWidth="8.54296875" defaultRowHeight="14.5" x14ac:dyDescent="0.35"/>
  <cols>
    <col min="1" max="1" width="90.54296875" style="1" customWidth="1"/>
    <col min="2" max="2" width="8.54296875" style="1"/>
    <col min="3" max="3" width="75.08984375" style="1" customWidth="1"/>
    <col min="4" max="16384" width="8.54296875" style="1"/>
  </cols>
  <sheetData>
    <row r="1" spans="1:3" customFormat="1" ht="57.65" customHeight="1" x14ac:dyDescent="0.35">
      <c r="A1" s="735" t="s">
        <v>517</v>
      </c>
      <c r="B1" s="736"/>
      <c r="C1" s="736"/>
    </row>
    <row r="2" spans="1:3" ht="15.5" x14ac:dyDescent="0.35">
      <c r="A2" s="22" t="s">
        <v>0</v>
      </c>
    </row>
    <row r="3" spans="1:3" ht="15.5" x14ac:dyDescent="0.35">
      <c r="A3" s="20" t="s">
        <v>1</v>
      </c>
    </row>
    <row r="4" spans="1:3" customFormat="1" x14ac:dyDescent="0.35">
      <c r="A4" s="3"/>
    </row>
    <row r="5" spans="1:3" customFormat="1" x14ac:dyDescent="0.35"/>
    <row r="6" spans="1:3" customFormat="1" x14ac:dyDescent="0.35"/>
    <row r="7" spans="1:3" customFormat="1" x14ac:dyDescent="0.35"/>
    <row r="8" spans="1:3" customFormat="1" x14ac:dyDescent="0.35"/>
    <row r="9" spans="1:3" customFormat="1" x14ac:dyDescent="0.35"/>
    <row r="10" spans="1:3" customFormat="1" x14ac:dyDescent="0.35"/>
    <row r="11" spans="1:3" customFormat="1" x14ac:dyDescent="0.35"/>
    <row r="12" spans="1:3" customFormat="1" x14ac:dyDescent="0.35"/>
    <row r="13" spans="1:3" customFormat="1" x14ac:dyDescent="0.35"/>
    <row r="14" spans="1:3" customFormat="1" x14ac:dyDescent="0.35"/>
    <row r="15" spans="1:3" customFormat="1" ht="15" thickBot="1" x14ac:dyDescent="0.4"/>
    <row r="16" spans="1:3" customFormat="1" ht="16" thickTop="1" x14ac:dyDescent="0.35">
      <c r="A16" s="691" t="s">
        <v>2</v>
      </c>
      <c r="C16" s="692" t="s">
        <v>3</v>
      </c>
    </row>
    <row r="17" spans="1:4" customFormat="1" ht="16" thickBot="1" x14ac:dyDescent="0.4">
      <c r="A17" s="693" t="s">
        <v>4</v>
      </c>
      <c r="C17" s="694" t="s">
        <v>5</v>
      </c>
    </row>
    <row r="18" spans="1:4" customFormat="1" ht="16.5" thickTop="1" thickBot="1" x14ac:dyDescent="0.4">
      <c r="C18" s="694" t="s">
        <v>6</v>
      </c>
    </row>
    <row r="19" spans="1:4" customFormat="1" ht="16" thickTop="1" x14ac:dyDescent="0.35">
      <c r="A19" s="691" t="s">
        <v>7</v>
      </c>
      <c r="C19" s="694" t="s">
        <v>8</v>
      </c>
    </row>
    <row r="20" spans="1:4" customFormat="1" ht="15.5" x14ac:dyDescent="0.35">
      <c r="A20" s="695" t="s">
        <v>9</v>
      </c>
      <c r="C20" s="694" t="s">
        <v>10</v>
      </c>
    </row>
    <row r="21" spans="1:4" customFormat="1" ht="15.5" x14ac:dyDescent="0.35">
      <c r="A21" s="696" t="s">
        <v>11</v>
      </c>
      <c r="C21" s="694" t="s">
        <v>12</v>
      </c>
    </row>
    <row r="22" spans="1:4" customFormat="1" ht="16" thickBot="1" x14ac:dyDescent="0.4">
      <c r="A22" s="724" t="s">
        <v>535</v>
      </c>
      <c r="C22" s="694" t="s">
        <v>13</v>
      </c>
    </row>
    <row r="23" spans="1:4" customFormat="1" ht="16.5" thickTop="1" thickBot="1" x14ac:dyDescent="0.4">
      <c r="C23" s="694" t="s">
        <v>14</v>
      </c>
    </row>
    <row r="24" spans="1:4" customFormat="1" ht="17" customHeight="1" thickTop="1" x14ac:dyDescent="0.35">
      <c r="A24" s="691" t="s">
        <v>15</v>
      </c>
      <c r="C24" s="694" t="s">
        <v>16</v>
      </c>
    </row>
    <row r="25" spans="1:4" customFormat="1" ht="15.5" x14ac:dyDescent="0.35">
      <c r="A25" s="695" t="s">
        <v>17</v>
      </c>
      <c r="C25" s="694" t="s">
        <v>18</v>
      </c>
    </row>
    <row r="26" spans="1:4" customFormat="1" ht="15.5" x14ac:dyDescent="0.35">
      <c r="A26" s="695" t="s">
        <v>19</v>
      </c>
      <c r="C26" s="694" t="s">
        <v>20</v>
      </c>
      <c r="D26" s="697"/>
    </row>
    <row r="27" spans="1:4" customFormat="1" ht="15.5" x14ac:dyDescent="0.35">
      <c r="A27" s="734" t="s">
        <v>21</v>
      </c>
      <c r="C27" s="694" t="s">
        <v>22</v>
      </c>
      <c r="D27" s="697"/>
    </row>
    <row r="28" spans="1:4" customFormat="1" ht="16" thickBot="1" x14ac:dyDescent="0.4">
      <c r="A28" s="693"/>
      <c r="C28" s="694" t="s">
        <v>23</v>
      </c>
    </row>
    <row r="29" spans="1:4" customFormat="1" ht="16.5" thickTop="1" thickBot="1" x14ac:dyDescent="0.4">
      <c r="C29" s="698" t="s">
        <v>24</v>
      </c>
    </row>
    <row r="30" spans="1:4" customFormat="1" ht="16" thickTop="1" x14ac:dyDescent="0.35">
      <c r="A30" s="699" t="s">
        <v>25</v>
      </c>
      <c r="C30" s="20"/>
    </row>
    <row r="31" spans="1:4" customFormat="1" ht="31" x14ac:dyDescent="0.35">
      <c r="A31" s="700" t="s">
        <v>26</v>
      </c>
      <c r="C31" s="20"/>
    </row>
    <row r="32" spans="1:4" customFormat="1" ht="31" x14ac:dyDescent="0.35">
      <c r="A32" s="701" t="s">
        <v>27</v>
      </c>
    </row>
    <row r="33" spans="1:1" customFormat="1" ht="62" x14ac:dyDescent="0.35">
      <c r="A33" s="702" t="s">
        <v>28</v>
      </c>
    </row>
    <row r="34" spans="1:1" customFormat="1" ht="31.5" customHeight="1" x14ac:dyDescent="0.35">
      <c r="A34" s="701" t="s">
        <v>29</v>
      </c>
    </row>
    <row r="35" spans="1:1" customFormat="1" ht="30.9" customHeight="1" x14ac:dyDescent="0.35">
      <c r="A35" s="703" t="s">
        <v>30</v>
      </c>
    </row>
    <row r="36" spans="1:1" customFormat="1" ht="66.650000000000006" customHeight="1" x14ac:dyDescent="0.35">
      <c r="A36" s="701" t="s">
        <v>31</v>
      </c>
    </row>
    <row r="37" spans="1:1" customFormat="1" ht="31.5" customHeight="1" x14ac:dyDescent="0.35">
      <c r="A37" s="702" t="s">
        <v>32</v>
      </c>
    </row>
    <row r="38" spans="1:1" customFormat="1" ht="33" customHeight="1" x14ac:dyDescent="0.35">
      <c r="A38" s="732" t="s">
        <v>33</v>
      </c>
    </row>
    <row r="39" spans="1:1" customFormat="1" ht="30.65" customHeight="1" x14ac:dyDescent="0.35">
      <c r="A39" s="43" t="s">
        <v>34</v>
      </c>
    </row>
    <row r="40" spans="1:1" customFormat="1" ht="81.900000000000006" customHeight="1" x14ac:dyDescent="0.35">
      <c r="A40" s="43" t="s">
        <v>35</v>
      </c>
    </row>
    <row r="41" spans="1:1" customFormat="1" ht="38" customHeight="1" x14ac:dyDescent="0.35">
      <c r="A41" s="44" t="s">
        <v>36</v>
      </c>
    </row>
    <row r="42" spans="1:1" customFormat="1" ht="16.399999999999999" customHeight="1" x14ac:dyDescent="0.35">
      <c r="A42" s="116" t="s">
        <v>554</v>
      </c>
    </row>
    <row r="43" spans="1:1" customFormat="1" ht="16.399999999999999" customHeight="1" x14ac:dyDescent="0.35">
      <c r="A43" s="44"/>
    </row>
    <row r="44" spans="1:1" customFormat="1" ht="36.65" customHeight="1" x14ac:dyDescent="0.35">
      <c r="A44" s="47"/>
    </row>
    <row r="45" spans="1:1" customFormat="1" ht="16.399999999999999" customHeight="1" x14ac:dyDescent="0.35">
      <c r="A45" s="43"/>
    </row>
    <row r="46" spans="1:1" customFormat="1" ht="16.399999999999999" customHeight="1" x14ac:dyDescent="0.35">
      <c r="A46" s="43"/>
    </row>
    <row r="47" spans="1:1" customFormat="1" ht="16.399999999999999" customHeight="1" x14ac:dyDescent="0.35">
      <c r="A47" s="43"/>
    </row>
    <row r="48" spans="1:1" customFormat="1" ht="16.399999999999999" customHeight="1" x14ac:dyDescent="0.35">
      <c r="A48" s="43"/>
    </row>
    <row r="49" spans="1:1" customFormat="1" ht="16.399999999999999" customHeight="1" x14ac:dyDescent="0.35">
      <c r="A49" s="43"/>
    </row>
    <row r="50" spans="1:1" customFormat="1" ht="16.399999999999999" customHeight="1" x14ac:dyDescent="0.35">
      <c r="A50" s="43"/>
    </row>
    <row r="51" spans="1:1" customFormat="1" ht="16.399999999999999" customHeight="1" x14ac:dyDescent="0.35">
      <c r="A51" s="43"/>
    </row>
    <row r="52" spans="1:1" customFormat="1" ht="16.399999999999999" customHeight="1" x14ac:dyDescent="0.35">
      <c r="A52" s="43"/>
    </row>
    <row r="53" spans="1:1" customFormat="1" ht="16.399999999999999" customHeight="1" x14ac:dyDescent="0.35"/>
    <row r="54" spans="1:1" customFormat="1" ht="16.399999999999999" customHeight="1" x14ac:dyDescent="0.35">
      <c r="A54" s="1"/>
    </row>
    <row r="55" spans="1:1" customFormat="1" ht="16.399999999999999" customHeight="1" x14ac:dyDescent="0.35">
      <c r="A55" s="1"/>
    </row>
    <row r="56" spans="1:1" customFormat="1" x14ac:dyDescent="0.35">
      <c r="A56" s="1"/>
    </row>
  </sheetData>
  <sheetProtection algorithmName="SHA-512" hashValue="tDt1FpjpX1tgCIRap863E7KH62nBbr5JNn2e3TjrF1LWhp29+4xisS18gKOtbRT3dGdFYOQDtUBRGi9obH8iWw==" saltValue="U/deE6AEIEs7AQGT+IEK9A==" spinCount="100000" sheet="1" selectLockedCells="1"/>
  <protectedRanges>
    <protectedRange sqref="A2" name="Koulutuksen järjestäjä"/>
  </protectedRanges>
  <hyperlinks>
    <hyperlink ref="A17" r:id="rId1" display="timo.huurinainen@luovi.fi" xr:uid="{99B34767-C615-48A6-817B-D481E9900CEC}"/>
    <hyperlink ref="A27" r:id="rId2" xr:uid="{D6BD92A9-D698-4A94-95E7-6CB60EF6256A}"/>
  </hyperlinks>
  <pageMargins left="0.70866141732283472" right="0.70866141732283472" top="0.74803149606299213" bottom="0.74803149606299213" header="0.31496062992125984" footer="0.31496062992125984"/>
  <pageSetup paperSize="9" scale="35" orientation="landscape" horizontalDpi="360" verticalDpi="36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8578B-AAE6-471B-8D88-2BC9CD8BC3A9}">
  <dimension ref="A1:U1"/>
  <sheetViews>
    <sheetView topLeftCell="A146" zoomScale="80" zoomScaleNormal="80" workbookViewId="0">
      <selection activeCell="Y13" sqref="Y13"/>
    </sheetView>
  </sheetViews>
  <sheetFormatPr defaultRowHeight="14.5" x14ac:dyDescent="0.35"/>
  <sheetData>
    <row r="1" spans="1:21" ht="36" x14ac:dyDescent="0.35">
      <c r="A1" s="735" t="s">
        <v>37</v>
      </c>
      <c r="B1" s="736"/>
      <c r="C1" s="736"/>
      <c r="D1" s="736"/>
      <c r="E1" s="736"/>
      <c r="F1" s="736"/>
      <c r="G1" s="736"/>
      <c r="H1" s="736"/>
      <c r="I1" s="736"/>
      <c r="J1" s="736"/>
      <c r="K1" s="736"/>
      <c r="L1" s="736"/>
      <c r="M1" s="736"/>
      <c r="N1" s="736"/>
      <c r="O1" s="736"/>
      <c r="P1" s="736"/>
      <c r="Q1" s="736"/>
      <c r="R1" s="736"/>
      <c r="S1" s="736"/>
      <c r="T1" s="736"/>
      <c r="U1" s="736"/>
    </row>
  </sheetData>
  <sheetProtection algorithmName="SHA-512" hashValue="q1osnGa5J6LPsgFY2LmKUKCkvC1UclDw77RlE7KYqB9GNEwnXHj5yh4dtahX3S41a4qvF5cNEHn+WBWckp61DQ==" saltValue="7RyokdqRUd43myah0rNonQ=="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EB90E-D7EC-43C4-83F4-107975C72566}">
  <sheetPr>
    <pageSetUpPr fitToPage="1"/>
  </sheetPr>
  <dimension ref="A1:L88"/>
  <sheetViews>
    <sheetView showGridLines="0" topLeftCell="A73" zoomScale="80" zoomScaleNormal="80" workbookViewId="0">
      <selection activeCell="B10" sqref="B10"/>
    </sheetView>
  </sheetViews>
  <sheetFormatPr defaultColWidth="8.54296875" defaultRowHeight="14.5" x14ac:dyDescent="0.35"/>
  <cols>
    <col min="1" max="1" width="57.36328125" style="1" customWidth="1"/>
    <col min="2" max="2" width="24.90625" style="1" customWidth="1"/>
    <col min="3" max="3" width="29" style="1" customWidth="1"/>
    <col min="4" max="4" width="12.453125" style="1" customWidth="1"/>
    <col min="5" max="5" width="35.90625" style="1" customWidth="1"/>
    <col min="6" max="6" width="43" style="1" customWidth="1"/>
    <col min="7" max="7" width="1.453125" style="1" customWidth="1"/>
    <col min="8" max="8" width="12.90625" style="1" customWidth="1"/>
    <col min="9" max="9" width="17.90625" style="1" customWidth="1"/>
    <col min="10" max="10" width="16.90625" style="1" customWidth="1"/>
    <col min="11" max="11" width="8.6328125" style="1" customWidth="1"/>
    <col min="12" max="12" width="22.453125" style="1" customWidth="1"/>
    <col min="13" max="19" width="8.54296875" style="1"/>
    <col min="20" max="20" width="109.453125" style="1" customWidth="1"/>
    <col min="21" max="16384" width="8.54296875" style="1"/>
  </cols>
  <sheetData>
    <row r="1" spans="1:12" ht="55.4" customHeight="1" x14ac:dyDescent="0.35">
      <c r="A1" s="735" t="s">
        <v>518</v>
      </c>
      <c r="B1" s="736"/>
      <c r="C1" s="736"/>
      <c r="D1" s="736"/>
      <c r="E1" s="736"/>
      <c r="F1" s="736"/>
      <c r="G1"/>
      <c r="H1"/>
      <c r="I1"/>
      <c r="J1" s="163" t="s">
        <v>38</v>
      </c>
      <c r="K1" s="53"/>
      <c r="L1" s="15"/>
    </row>
    <row r="2" spans="1:12" ht="29" x14ac:dyDescent="0.35">
      <c r="A2" s="84" t="s">
        <v>533</v>
      </c>
      <c r="B2" s="185" t="s">
        <v>534</v>
      </c>
      <c r="C2" s="186"/>
      <c r="D2" s="186"/>
      <c r="E2" s="187" t="s">
        <v>39</v>
      </c>
      <c r="F2" s="154">
        <f>D25+F66</f>
        <v>0</v>
      </c>
      <c r="G2"/>
      <c r="H2"/>
      <c r="I2"/>
      <c r="J2" s="163" t="s">
        <v>40</v>
      </c>
      <c r="K2" s="53"/>
    </row>
    <row r="3" spans="1:12" ht="15.5" x14ac:dyDescent="0.35">
      <c r="A3" s="20" t="s">
        <v>41</v>
      </c>
      <c r="B3" s="3"/>
      <c r="C3"/>
      <c r="D3"/>
      <c r="E3"/>
      <c r="F3" s="188"/>
      <c r="G3"/>
      <c r="H3"/>
      <c r="I3"/>
      <c r="J3"/>
    </row>
    <row r="4" spans="1:12" ht="15.5" x14ac:dyDescent="0.35">
      <c r="A4" s="38" t="s">
        <v>42</v>
      </c>
      <c r="B4" s="3"/>
      <c r="C4"/>
      <c r="D4"/>
      <c r="E4"/>
      <c r="F4"/>
      <c r="G4"/>
      <c r="H4" s="189" t="s">
        <v>43</v>
      </c>
      <c r="I4" s="190"/>
      <c r="J4" s="148"/>
    </row>
    <row r="5" spans="1:12" ht="14.9" customHeight="1" x14ac:dyDescent="0.45">
      <c r="A5" s="191" t="s">
        <v>44</v>
      </c>
      <c r="B5" s="192" t="s">
        <v>45</v>
      </c>
      <c r="C5" s="193" t="s">
        <v>46</v>
      </c>
      <c r="D5" s="193" t="s">
        <v>47</v>
      </c>
      <c r="E5" s="194" t="s">
        <v>48</v>
      </c>
      <c r="F5" s="195" t="s">
        <v>49</v>
      </c>
      <c r="G5" s="196"/>
      <c r="H5" s="197" t="s">
        <v>50</v>
      </c>
      <c r="I5" s="198" t="s">
        <v>51</v>
      </c>
      <c r="J5"/>
    </row>
    <row r="6" spans="1:12" ht="14.9" customHeight="1" x14ac:dyDescent="0.35">
      <c r="A6" s="20" t="s">
        <v>52</v>
      </c>
      <c r="B6" s="24"/>
      <c r="C6" s="171">
        <v>2.1223664000000002</v>
      </c>
      <c r="D6" s="25">
        <f>(B6*C6)/1000</f>
        <v>0</v>
      </c>
      <c r="E6" s="207" t="s">
        <v>53</v>
      </c>
      <c r="F6" s="719" t="s">
        <v>54</v>
      </c>
      <c r="G6" s="118"/>
      <c r="H6" s="107">
        <v>1</v>
      </c>
      <c r="I6" s="53"/>
      <c r="J6" s="164" t="s">
        <v>55</v>
      </c>
    </row>
    <row r="7" spans="1:12" ht="14.9" customHeight="1" x14ac:dyDescent="0.35">
      <c r="A7" s="45" t="s">
        <v>56</v>
      </c>
      <c r="B7" s="29"/>
      <c r="C7" s="172">
        <v>0</v>
      </c>
      <c r="D7" s="30">
        <f t="shared" ref="D7:D24" si="0">(B7*C7)/1000</f>
        <v>0</v>
      </c>
      <c r="E7" s="43" t="s">
        <v>53</v>
      </c>
      <c r="F7" s="31"/>
      <c r="G7" s="22"/>
      <c r="H7" s="123">
        <v>1</v>
      </c>
      <c r="I7" s="52"/>
      <c r="J7" s="106" t="s">
        <v>57</v>
      </c>
    </row>
    <row r="8" spans="1:12" ht="14.9" customHeight="1" x14ac:dyDescent="0.35">
      <c r="A8" s="20" t="s">
        <v>58</v>
      </c>
      <c r="B8" s="24"/>
      <c r="C8" s="171">
        <v>2.4734548800000002</v>
      </c>
      <c r="D8" s="25">
        <f t="shared" si="0"/>
        <v>0</v>
      </c>
      <c r="E8" s="207" t="s">
        <v>53</v>
      </c>
      <c r="F8" s="719" t="s">
        <v>528</v>
      </c>
      <c r="G8" s="26"/>
      <c r="H8" s="107">
        <v>1</v>
      </c>
      <c r="I8" s="53"/>
      <c r="J8" s="165" t="s">
        <v>59</v>
      </c>
    </row>
    <row r="9" spans="1:12" ht="14.9" customHeight="1" x14ac:dyDescent="0.35">
      <c r="A9" s="45" t="s">
        <v>60</v>
      </c>
      <c r="B9" s="29"/>
      <c r="C9" s="172">
        <v>2.0224291499999998</v>
      </c>
      <c r="D9" s="30">
        <f t="shared" si="0"/>
        <v>0</v>
      </c>
      <c r="E9" s="43" t="s">
        <v>53</v>
      </c>
      <c r="F9" s="719" t="s">
        <v>61</v>
      </c>
      <c r="G9" s="22"/>
      <c r="H9" s="123">
        <v>1</v>
      </c>
      <c r="I9" s="52"/>
      <c r="J9" s="106" t="s">
        <v>62</v>
      </c>
    </row>
    <row r="10" spans="1:12" ht="14.9" customHeight="1" x14ac:dyDescent="0.35">
      <c r="A10" s="20" t="s">
        <v>63</v>
      </c>
      <c r="B10" s="24"/>
      <c r="C10" s="171">
        <v>0</v>
      </c>
      <c r="D10" s="25">
        <f t="shared" si="0"/>
        <v>0</v>
      </c>
      <c r="E10" s="207" t="s">
        <v>53</v>
      </c>
      <c r="F10" s="32"/>
      <c r="G10" s="26"/>
      <c r="H10" s="107">
        <v>1</v>
      </c>
      <c r="I10" s="53"/>
      <c r="J10" s="22"/>
    </row>
    <row r="11" spans="1:12" ht="14.9" customHeight="1" x14ac:dyDescent="0.45">
      <c r="A11" s="191" t="s">
        <v>44</v>
      </c>
      <c r="B11" s="23" t="s">
        <v>64</v>
      </c>
      <c r="C11" s="193" t="s">
        <v>65</v>
      </c>
      <c r="D11" s="193" t="s">
        <v>47</v>
      </c>
      <c r="E11" s="208"/>
      <c r="F11" s="119"/>
      <c r="G11" s="133"/>
      <c r="H11" s="176"/>
      <c r="I11" s="129"/>
      <c r="J11" s="22"/>
    </row>
    <row r="12" spans="1:12" ht="14.9" customHeight="1" x14ac:dyDescent="0.35">
      <c r="A12" s="20" t="s">
        <v>66</v>
      </c>
      <c r="B12" s="24"/>
      <c r="C12" s="171">
        <v>2.7484099999999998</v>
      </c>
      <c r="D12" s="25">
        <f t="shared" si="0"/>
        <v>0</v>
      </c>
      <c r="E12" s="43" t="s">
        <v>53</v>
      </c>
      <c r="F12" s="32"/>
      <c r="G12" s="26"/>
      <c r="H12" s="107">
        <v>1</v>
      </c>
      <c r="I12" s="53"/>
      <c r="J12" s="22"/>
    </row>
    <row r="13" spans="1:12" ht="14.9" customHeight="1" x14ac:dyDescent="0.35">
      <c r="A13" s="45" t="s">
        <v>67</v>
      </c>
      <c r="B13" s="29"/>
      <c r="C13" s="172">
        <v>0</v>
      </c>
      <c r="D13" s="30">
        <f t="shared" si="0"/>
        <v>0</v>
      </c>
      <c r="E13" s="43" t="s">
        <v>53</v>
      </c>
      <c r="F13" s="31"/>
      <c r="G13" s="22"/>
      <c r="H13" s="123">
        <v>1</v>
      </c>
      <c r="I13" s="52"/>
      <c r="J13" s="22"/>
    </row>
    <row r="14" spans="1:12" ht="14.9" customHeight="1" x14ac:dyDescent="0.35">
      <c r="A14" s="20" t="s">
        <v>68</v>
      </c>
      <c r="B14" s="24"/>
      <c r="C14" s="171">
        <v>1.5625324</v>
      </c>
      <c r="D14" s="25">
        <f t="shared" si="0"/>
        <v>0</v>
      </c>
      <c r="E14" s="43" t="s">
        <v>53</v>
      </c>
      <c r="F14" s="32"/>
      <c r="G14" s="26"/>
      <c r="H14" s="107">
        <v>1</v>
      </c>
      <c r="I14" s="53"/>
      <c r="J14" s="22"/>
    </row>
    <row r="15" spans="1:12" ht="14.9" customHeight="1" x14ac:dyDescent="0.35">
      <c r="A15" s="45" t="s">
        <v>69</v>
      </c>
      <c r="B15" s="29"/>
      <c r="C15" s="172">
        <v>3.1</v>
      </c>
      <c r="D15" s="30">
        <f t="shared" si="0"/>
        <v>0</v>
      </c>
      <c r="E15" s="120" t="s">
        <v>70</v>
      </c>
      <c r="F15" s="31"/>
      <c r="G15" s="22"/>
      <c r="H15" s="123">
        <v>1</v>
      </c>
      <c r="I15" s="52"/>
      <c r="J15" s="22"/>
    </row>
    <row r="16" spans="1:12" ht="14.9" customHeight="1" x14ac:dyDescent="0.45">
      <c r="A16" s="111" t="s">
        <v>44</v>
      </c>
      <c r="B16" s="34" t="s">
        <v>71</v>
      </c>
      <c r="C16" s="209" t="s">
        <v>72</v>
      </c>
      <c r="D16" s="209" t="s">
        <v>73</v>
      </c>
      <c r="E16" s="210"/>
      <c r="F16" s="134"/>
      <c r="G16" s="135"/>
      <c r="H16" s="177"/>
      <c r="I16" s="130"/>
      <c r="J16" s="22"/>
    </row>
    <row r="17" spans="1:10" ht="14.9" customHeight="1" x14ac:dyDescent="0.35">
      <c r="A17" s="45" t="s">
        <v>74</v>
      </c>
      <c r="B17" s="35"/>
      <c r="C17" s="173">
        <v>0</v>
      </c>
      <c r="D17" s="30">
        <f t="shared" si="0"/>
        <v>0</v>
      </c>
      <c r="E17" s="120"/>
      <c r="F17" s="31"/>
      <c r="G17" s="33"/>
      <c r="H17" s="107"/>
      <c r="I17" s="53"/>
      <c r="J17" s="22"/>
    </row>
    <row r="18" spans="1:10" ht="14.9" customHeight="1" x14ac:dyDescent="0.45">
      <c r="A18" s="111" t="s">
        <v>75</v>
      </c>
      <c r="B18" s="34" t="s">
        <v>45</v>
      </c>
      <c r="C18" s="209" t="s">
        <v>76</v>
      </c>
      <c r="D18" s="209" t="s">
        <v>73</v>
      </c>
      <c r="E18" s="210"/>
      <c r="F18" s="134"/>
      <c r="G18" s="133"/>
      <c r="H18" s="176"/>
      <c r="I18" s="129"/>
      <c r="J18" s="22"/>
    </row>
    <row r="19" spans="1:10" ht="14.9" customHeight="1" x14ac:dyDescent="0.35">
      <c r="A19" s="45" t="s">
        <v>77</v>
      </c>
      <c r="B19" s="35"/>
      <c r="C19" s="174">
        <v>0.79700000000000004</v>
      </c>
      <c r="D19" s="30">
        <f t="shared" si="0"/>
        <v>0</v>
      </c>
      <c r="E19" s="120" t="s">
        <v>78</v>
      </c>
      <c r="F19" s="31"/>
      <c r="G19" s="33"/>
      <c r="H19" s="107">
        <v>1</v>
      </c>
      <c r="I19" s="53"/>
      <c r="J19" s="22"/>
    </row>
    <row r="20" spans="1:10" ht="53.4" customHeight="1" x14ac:dyDescent="0.45">
      <c r="A20" s="199" t="s">
        <v>79</v>
      </c>
      <c r="B20" s="34" t="s">
        <v>80</v>
      </c>
      <c r="C20" s="166" t="s">
        <v>81</v>
      </c>
      <c r="D20" s="209" t="s">
        <v>73</v>
      </c>
      <c r="E20" s="211" t="s">
        <v>82</v>
      </c>
      <c r="F20" s="162"/>
      <c r="G20" s="133"/>
      <c r="H20" s="176"/>
      <c r="I20" s="129"/>
      <c r="J20" s="22"/>
    </row>
    <row r="21" spans="1:10" ht="14.9" customHeight="1" x14ac:dyDescent="0.35">
      <c r="A21" s="45" t="s">
        <v>83</v>
      </c>
      <c r="B21" s="29"/>
      <c r="C21" s="175">
        <v>1430</v>
      </c>
      <c r="D21" s="30">
        <f t="shared" si="0"/>
        <v>0</v>
      </c>
      <c r="E21" s="120" t="s">
        <v>84</v>
      </c>
      <c r="F21" s="31"/>
      <c r="G21" s="118"/>
      <c r="H21" s="107">
        <v>1</v>
      </c>
      <c r="I21" s="53"/>
      <c r="J21" s="22"/>
    </row>
    <row r="22" spans="1:10" ht="14.9" customHeight="1" x14ac:dyDescent="0.35">
      <c r="A22" s="443" t="s">
        <v>85</v>
      </c>
      <c r="B22" s="58"/>
      <c r="C22" s="647">
        <v>3922</v>
      </c>
      <c r="D22" s="664">
        <f t="shared" si="0"/>
        <v>0</v>
      </c>
      <c r="E22" s="648" t="s">
        <v>86</v>
      </c>
      <c r="F22" s="36"/>
      <c r="G22" s="649"/>
      <c r="H22" s="650">
        <v>1</v>
      </c>
      <c r="I22" s="651"/>
      <c r="J22" s="22"/>
    </row>
    <row r="23" spans="1:10" ht="14.9" customHeight="1" x14ac:dyDescent="0.35">
      <c r="A23" s="649"/>
      <c r="B23" s="58"/>
      <c r="C23" s="663"/>
      <c r="D23" s="30">
        <f t="shared" si="0"/>
        <v>0</v>
      </c>
      <c r="E23" s="36"/>
      <c r="F23" s="646"/>
      <c r="G23" s="649"/>
      <c r="H23" s="650"/>
      <c r="I23" s="651"/>
      <c r="J23" s="22"/>
    </row>
    <row r="24" spans="1:10" ht="14.9" customHeight="1" x14ac:dyDescent="0.35">
      <c r="A24" s="22"/>
      <c r="B24" s="58"/>
      <c r="C24" s="663"/>
      <c r="D24" s="664">
        <f t="shared" si="0"/>
        <v>0</v>
      </c>
      <c r="E24" s="36"/>
      <c r="F24" s="646"/>
      <c r="G24" s="22"/>
      <c r="H24" s="650"/>
      <c r="I24" s="651"/>
      <c r="J24" s="22"/>
    </row>
    <row r="25" spans="1:10" ht="15.5" x14ac:dyDescent="0.35">
      <c r="A25" s="200" t="s">
        <v>87</v>
      </c>
      <c r="B25" s="204"/>
      <c r="C25" s="167"/>
      <c r="D25" s="549">
        <f>SUM(D6:D10,D12:D15,D17,D19, D21:D24)</f>
        <v>0</v>
      </c>
      <c r="E25" s="77" t="s">
        <v>88</v>
      </c>
      <c r="F25" s="37"/>
      <c r="G25" s="28"/>
      <c r="H25" s="107"/>
      <c r="I25" s="53"/>
      <c r="J25" s="22"/>
    </row>
    <row r="26" spans="1:10" ht="18" customHeight="1" x14ac:dyDescent="0.35">
      <c r="A26"/>
      <c r="B26"/>
      <c r="C26"/>
      <c r="D26" s="212"/>
      <c r="E26" s="213"/>
      <c r="F26"/>
      <c r="H26" s="644">
        <f>SUM(H6:H24)/13</f>
        <v>0.92307692307692313</v>
      </c>
      <c r="I26" s="645">
        <f>SUM(I6:I24)/13</f>
        <v>0</v>
      </c>
      <c r="J26" s="22" t="s">
        <v>89</v>
      </c>
    </row>
    <row r="27" spans="1:10" x14ac:dyDescent="0.35">
      <c r="A27"/>
      <c r="B27"/>
      <c r="C27"/>
      <c r="D27"/>
      <c r="E27"/>
      <c r="F27"/>
    </row>
    <row r="28" spans="1:10" x14ac:dyDescent="0.35">
      <c r="A28"/>
      <c r="B28"/>
      <c r="C28"/>
      <c r="D28"/>
      <c r="E28"/>
      <c r="F28"/>
    </row>
    <row r="29" spans="1:10" x14ac:dyDescent="0.35">
      <c r="A29"/>
      <c r="B29"/>
      <c r="C29"/>
      <c r="D29"/>
      <c r="E29"/>
      <c r="F29"/>
    </row>
    <row r="30" spans="1:10" x14ac:dyDescent="0.35">
      <c r="A30"/>
      <c r="B30"/>
      <c r="C30"/>
      <c r="D30"/>
      <c r="E30"/>
      <c r="F30"/>
    </row>
    <row r="31" spans="1:10" x14ac:dyDescent="0.35">
      <c r="A31"/>
      <c r="B31"/>
      <c r="C31"/>
      <c r="D31"/>
      <c r="E31"/>
      <c r="F31"/>
    </row>
    <row r="32" spans="1:10" x14ac:dyDescent="0.35">
      <c r="A32"/>
      <c r="B32"/>
      <c r="C32"/>
      <c r="D32"/>
      <c r="E32"/>
      <c r="F32"/>
    </row>
    <row r="33" spans="1:6" x14ac:dyDescent="0.35">
      <c r="A33"/>
      <c r="B33"/>
      <c r="C33"/>
      <c r="D33"/>
      <c r="E33"/>
      <c r="F33"/>
    </row>
    <row r="34" spans="1:6" x14ac:dyDescent="0.35">
      <c r="A34"/>
      <c r="B34"/>
      <c r="C34"/>
      <c r="D34"/>
      <c r="E34"/>
      <c r="F34"/>
    </row>
    <row r="35" spans="1:6" x14ac:dyDescent="0.35">
      <c r="A35"/>
      <c r="B35"/>
      <c r="C35"/>
      <c r="D35"/>
      <c r="E35"/>
      <c r="F35"/>
    </row>
    <row r="36" spans="1:6" x14ac:dyDescent="0.35">
      <c r="A36"/>
      <c r="B36"/>
      <c r="C36"/>
      <c r="D36"/>
      <c r="E36"/>
      <c r="F36"/>
    </row>
    <row r="37" spans="1:6" x14ac:dyDescent="0.35">
      <c r="A37"/>
      <c r="B37"/>
      <c r="C37"/>
      <c r="D37"/>
      <c r="E37"/>
      <c r="F37"/>
    </row>
    <row r="38" spans="1:6" x14ac:dyDescent="0.35">
      <c r="A38"/>
      <c r="B38"/>
      <c r="C38"/>
      <c r="D38"/>
      <c r="E38"/>
      <c r="F38"/>
    </row>
    <row r="39" spans="1:6" x14ac:dyDescent="0.35">
      <c r="A39"/>
      <c r="B39"/>
      <c r="C39"/>
      <c r="D39"/>
      <c r="E39"/>
      <c r="F39"/>
    </row>
    <row r="40" spans="1:6" x14ac:dyDescent="0.35">
      <c r="A40"/>
      <c r="B40"/>
      <c r="C40"/>
      <c r="D40"/>
      <c r="E40"/>
      <c r="F40"/>
    </row>
    <row r="41" spans="1:6" x14ac:dyDescent="0.35">
      <c r="A41"/>
      <c r="B41"/>
      <c r="C41"/>
      <c r="D41"/>
      <c r="E41"/>
      <c r="F41"/>
    </row>
    <row r="42" spans="1:6" x14ac:dyDescent="0.35">
      <c r="A42"/>
      <c r="B42"/>
      <c r="C42"/>
      <c r="D42"/>
      <c r="E42"/>
      <c r="F42"/>
    </row>
    <row r="43" spans="1:6" x14ac:dyDescent="0.35">
      <c r="A43"/>
      <c r="B43"/>
      <c r="C43"/>
      <c r="D43"/>
      <c r="E43"/>
      <c r="F43"/>
    </row>
    <row r="44" spans="1:6" ht="15.5" x14ac:dyDescent="0.35">
      <c r="A44" s="20" t="s">
        <v>90</v>
      </c>
      <c r="B44"/>
      <c r="C44"/>
      <c r="D44"/>
      <c r="E44"/>
      <c r="F44"/>
    </row>
    <row r="45" spans="1:6" ht="18.5" x14ac:dyDescent="0.45">
      <c r="A45" s="201" t="s">
        <v>531</v>
      </c>
      <c r="B45" s="214"/>
      <c r="C45"/>
      <c r="D45"/>
      <c r="E45"/>
      <c r="F45"/>
    </row>
    <row r="46" spans="1:6" ht="15.5" x14ac:dyDescent="0.35">
      <c r="A46" s="20" t="s">
        <v>91</v>
      </c>
      <c r="B46"/>
      <c r="C46"/>
      <c r="D46"/>
      <c r="E46"/>
      <c r="F46"/>
    </row>
    <row r="47" spans="1:6" ht="15.5" x14ac:dyDescent="0.35">
      <c r="A47" s="39" t="s">
        <v>92</v>
      </c>
      <c r="B47"/>
      <c r="C47"/>
      <c r="D47"/>
      <c r="E47"/>
      <c r="F47"/>
    </row>
    <row r="48" spans="1:6" ht="15.5" x14ac:dyDescent="0.35">
      <c r="A48" s="20" t="s">
        <v>93</v>
      </c>
      <c r="B48"/>
      <c r="C48"/>
      <c r="D48"/>
      <c r="E48"/>
      <c r="F48"/>
    </row>
    <row r="49" spans="1:9" ht="15" thickBot="1" x14ac:dyDescent="0.4">
      <c r="A49" s="168"/>
      <c r="B49" s="168"/>
      <c r="C49" s="168"/>
      <c r="D49" s="168"/>
      <c r="E49" s="215"/>
      <c r="F49"/>
    </row>
    <row r="50" spans="1:9" ht="28.4" customHeight="1" thickTop="1" x14ac:dyDescent="0.35">
      <c r="A50" s="202" t="s">
        <v>94</v>
      </c>
      <c r="B50" s="169" t="s">
        <v>95</v>
      </c>
      <c r="C50" s="169" t="s">
        <v>96</v>
      </c>
      <c r="D50" s="355" t="s">
        <v>97</v>
      </c>
      <c r="E50" s="216" t="s">
        <v>50</v>
      </c>
      <c r="F50" s="217" t="s">
        <v>98</v>
      </c>
      <c r="G50"/>
      <c r="H50" s="189" t="s">
        <v>43</v>
      </c>
      <c r="I50" s="190"/>
    </row>
    <row r="51" spans="1:9" ht="32.15" customHeight="1" thickBot="1" x14ac:dyDescent="0.4">
      <c r="A51" s="203"/>
      <c r="B51" s="170"/>
      <c r="C51" s="170"/>
      <c r="D51" s="356" t="s">
        <v>99</v>
      </c>
      <c r="E51" s="218" t="s">
        <v>100</v>
      </c>
      <c r="F51" s="219" t="s">
        <v>101</v>
      </c>
      <c r="G51"/>
      <c r="H51" s="197" t="s">
        <v>50</v>
      </c>
      <c r="I51" s="198" t="s">
        <v>51</v>
      </c>
    </row>
    <row r="52" spans="1:9" ht="16" thickTop="1" x14ac:dyDescent="0.35">
      <c r="A52" s="178"/>
      <c r="B52" s="179"/>
      <c r="C52" s="179"/>
      <c r="D52" s="48"/>
      <c r="E52" s="141"/>
      <c r="F52" s="220">
        <f>(D52*E52)/1000000</f>
        <v>0</v>
      </c>
      <c r="G52"/>
      <c r="H52" s="107">
        <v>1</v>
      </c>
      <c r="I52" s="53"/>
    </row>
    <row r="53" spans="1:9" ht="15.5" x14ac:dyDescent="0.35">
      <c r="A53" s="180" t="s">
        <v>102</v>
      </c>
      <c r="B53" s="181"/>
      <c r="C53" s="181"/>
      <c r="D53" s="142"/>
      <c r="E53" s="143"/>
      <c r="F53" s="221">
        <f>(D53*E53)/1000000</f>
        <v>0</v>
      </c>
      <c r="G53"/>
      <c r="H53" s="123">
        <v>1</v>
      </c>
      <c r="I53" s="52"/>
    </row>
    <row r="54" spans="1:9" ht="15.5" x14ac:dyDescent="0.35">
      <c r="A54" s="178" t="s">
        <v>103</v>
      </c>
      <c r="B54" s="182"/>
      <c r="C54" s="182"/>
      <c r="D54" s="48"/>
      <c r="E54" s="144"/>
      <c r="F54" s="221">
        <f t="shared" ref="F54:F65" si="1">(D54*E54)/1000000</f>
        <v>0</v>
      </c>
      <c r="G54"/>
      <c r="H54" s="107">
        <v>1</v>
      </c>
      <c r="I54" s="53"/>
    </row>
    <row r="55" spans="1:9" ht="15.5" x14ac:dyDescent="0.35">
      <c r="A55" s="180" t="s">
        <v>104</v>
      </c>
      <c r="B55" s="181"/>
      <c r="C55" s="181"/>
      <c r="D55" s="142"/>
      <c r="E55" s="143"/>
      <c r="F55" s="221">
        <f t="shared" si="1"/>
        <v>0</v>
      </c>
      <c r="G55"/>
      <c r="H55" s="123">
        <v>1</v>
      </c>
      <c r="I55" s="52"/>
    </row>
    <row r="56" spans="1:9" ht="15.5" x14ac:dyDescent="0.35">
      <c r="A56" s="178" t="s">
        <v>105</v>
      </c>
      <c r="B56" s="182"/>
      <c r="C56" s="182"/>
      <c r="D56" s="48"/>
      <c r="E56" s="144"/>
      <c r="F56" s="221">
        <f>(D56*E56)/1000000</f>
        <v>0</v>
      </c>
      <c r="G56"/>
      <c r="H56" s="107">
        <v>1</v>
      </c>
      <c r="I56" s="53"/>
    </row>
    <row r="57" spans="1:9" ht="15.5" x14ac:dyDescent="0.35">
      <c r="A57" s="180" t="s">
        <v>106</v>
      </c>
      <c r="B57" s="181"/>
      <c r="C57" s="181"/>
      <c r="D57" s="142"/>
      <c r="E57" s="143"/>
      <c r="F57" s="221">
        <f>(D57*E57)/1000000</f>
        <v>0</v>
      </c>
      <c r="G57"/>
      <c r="H57" s="123">
        <v>1</v>
      </c>
      <c r="I57" s="52"/>
    </row>
    <row r="58" spans="1:9" ht="15.5" x14ac:dyDescent="0.35">
      <c r="A58" s="183" t="s">
        <v>107</v>
      </c>
      <c r="B58" s="184"/>
      <c r="C58" s="184"/>
      <c r="D58" s="145"/>
      <c r="E58" s="146"/>
      <c r="F58" s="221">
        <f t="shared" si="1"/>
        <v>0</v>
      </c>
      <c r="G58"/>
      <c r="H58" s="107">
        <v>1</v>
      </c>
      <c r="I58" s="53"/>
    </row>
    <row r="59" spans="1:9" ht="15.5" x14ac:dyDescent="0.35">
      <c r="A59" s="180" t="s">
        <v>108</v>
      </c>
      <c r="B59" s="181"/>
      <c r="C59" s="181"/>
      <c r="D59" s="142"/>
      <c r="E59" s="143"/>
      <c r="F59" s="221">
        <f t="shared" si="1"/>
        <v>0</v>
      </c>
      <c r="G59"/>
      <c r="H59" s="123">
        <v>1</v>
      </c>
      <c r="I59" s="52"/>
    </row>
    <row r="60" spans="1:9" ht="15.5" x14ac:dyDescent="0.35">
      <c r="A60" s="178" t="s">
        <v>109</v>
      </c>
      <c r="B60" s="182"/>
      <c r="C60" s="182"/>
      <c r="D60" s="48"/>
      <c r="E60" s="144"/>
      <c r="F60" s="221">
        <f t="shared" si="1"/>
        <v>0</v>
      </c>
      <c r="G60"/>
      <c r="H60" s="107">
        <v>1</v>
      </c>
      <c r="I60" s="53"/>
    </row>
    <row r="61" spans="1:9" ht="15.5" x14ac:dyDescent="0.35">
      <c r="A61" s="180" t="s">
        <v>110</v>
      </c>
      <c r="B61" s="181"/>
      <c r="C61" s="181"/>
      <c r="D61" s="142"/>
      <c r="E61" s="143"/>
      <c r="F61" s="221">
        <f>(D61*E61)/1000000</f>
        <v>0</v>
      </c>
      <c r="G61"/>
      <c r="H61" s="123">
        <v>1</v>
      </c>
      <c r="I61" s="52"/>
    </row>
    <row r="62" spans="1:9" ht="15.5" x14ac:dyDescent="0.35">
      <c r="A62" s="178" t="s">
        <v>111</v>
      </c>
      <c r="B62" s="182"/>
      <c r="C62" s="182"/>
      <c r="D62" s="48"/>
      <c r="E62" s="144"/>
      <c r="F62" s="221">
        <f t="shared" si="1"/>
        <v>0</v>
      </c>
      <c r="G62"/>
      <c r="H62" s="107">
        <v>1</v>
      </c>
      <c r="I62" s="53"/>
    </row>
    <row r="63" spans="1:9" ht="15.5" x14ac:dyDescent="0.35">
      <c r="A63" s="180" t="s">
        <v>112</v>
      </c>
      <c r="B63" s="181"/>
      <c r="C63" s="181"/>
      <c r="D63" s="142"/>
      <c r="E63" s="143"/>
      <c r="F63" s="221">
        <f t="shared" si="1"/>
        <v>0</v>
      </c>
      <c r="G63"/>
      <c r="H63" s="123">
        <v>1</v>
      </c>
      <c r="I63" s="52"/>
    </row>
    <row r="64" spans="1:9" ht="15.5" x14ac:dyDescent="0.35">
      <c r="A64" s="178" t="s">
        <v>113</v>
      </c>
      <c r="B64" s="182"/>
      <c r="C64" s="182"/>
      <c r="D64" s="48"/>
      <c r="E64" s="144"/>
      <c r="F64" s="221">
        <f t="shared" si="1"/>
        <v>0</v>
      </c>
      <c r="G64"/>
      <c r="H64" s="107">
        <v>1</v>
      </c>
      <c r="I64" s="53"/>
    </row>
    <row r="65" spans="1:10" ht="15.5" x14ac:dyDescent="0.35">
      <c r="A65" s="180" t="s">
        <v>114</v>
      </c>
      <c r="B65" s="181"/>
      <c r="C65" s="181"/>
      <c r="D65" s="142"/>
      <c r="E65" s="143"/>
      <c r="F65" s="221">
        <f t="shared" si="1"/>
        <v>0</v>
      </c>
      <c r="G65"/>
      <c r="H65" s="123">
        <v>1</v>
      </c>
      <c r="I65" s="52"/>
    </row>
    <row r="66" spans="1:10" ht="15.5" x14ac:dyDescent="0.35">
      <c r="A66" s="205" t="s">
        <v>115</v>
      </c>
      <c r="B66" s="205"/>
      <c r="C66" s="205"/>
      <c r="D66" s="206"/>
      <c r="E66" s="147" t="s">
        <v>116</v>
      </c>
      <c r="F66" s="222">
        <f>SUM(F52:F65)</f>
        <v>0</v>
      </c>
      <c r="G66"/>
      <c r="H66" s="688">
        <f>SUM(H52:H65)/14</f>
        <v>1</v>
      </c>
      <c r="I66" s="688">
        <f>SUM(I52:I65)/14</f>
        <v>0</v>
      </c>
      <c r="J66" s="117"/>
    </row>
    <row r="67" spans="1:10" ht="15.5" x14ac:dyDescent="0.35">
      <c r="A67" s="38"/>
      <c r="B67" s="38"/>
      <c r="C67" s="38"/>
      <c r="D67" s="38"/>
      <c r="E67" s="3"/>
      <c r="F67"/>
      <c r="G67"/>
      <c r="H67" s="223"/>
      <c r="I67" s="223"/>
    </row>
    <row r="68" spans="1:10" ht="15.5" x14ac:dyDescent="0.35">
      <c r="A68" s="3"/>
      <c r="B68" s="3"/>
      <c r="C68" s="3"/>
      <c r="D68" s="3"/>
      <c r="E68"/>
      <c r="F68"/>
      <c r="G68"/>
      <c r="H68" s="83"/>
      <c r="I68" s="83"/>
    </row>
    <row r="69" spans="1:10" ht="15.5" x14ac:dyDescent="0.35">
      <c r="A69" s="3"/>
      <c r="B69" s="3"/>
      <c r="C69" s="3"/>
      <c r="D69" s="3"/>
      <c r="E69"/>
      <c r="F69"/>
      <c r="G69"/>
      <c r="H69" s="83"/>
      <c r="I69" s="83"/>
    </row>
    <row r="70" spans="1:10" ht="15.5" x14ac:dyDescent="0.35">
      <c r="A70" s="3"/>
      <c r="B70" s="3"/>
      <c r="C70" s="3"/>
      <c r="D70" s="3"/>
      <c r="E70"/>
      <c r="F70"/>
      <c r="G70"/>
      <c r="H70" s="224"/>
      <c r="I70" s="224"/>
    </row>
    <row r="71" spans="1:10" x14ac:dyDescent="0.35">
      <c r="A71" s="3"/>
      <c r="B71" s="3"/>
      <c r="C71" s="3"/>
      <c r="D71" s="3"/>
      <c r="E71"/>
      <c r="F71"/>
      <c r="G71"/>
      <c r="H71"/>
      <c r="I71"/>
    </row>
    <row r="72" spans="1:10" x14ac:dyDescent="0.35">
      <c r="A72" s="3"/>
      <c r="B72" s="3"/>
      <c r="C72" s="3"/>
      <c r="D72" s="3"/>
      <c r="E72"/>
      <c r="F72"/>
      <c r="G72"/>
      <c r="H72"/>
      <c r="I72"/>
    </row>
    <row r="73" spans="1:10" x14ac:dyDescent="0.35">
      <c r="A73" s="3"/>
      <c r="B73" s="3"/>
      <c r="C73" s="3"/>
      <c r="D73" s="3"/>
      <c r="E73"/>
      <c r="F73"/>
      <c r="G73"/>
      <c r="H73"/>
      <c r="I73"/>
    </row>
    <row r="74" spans="1:10" x14ac:dyDescent="0.35">
      <c r="A74" s="3"/>
      <c r="B74" s="3"/>
      <c r="C74" s="3"/>
      <c r="D74" s="3"/>
      <c r="E74"/>
      <c r="F74"/>
      <c r="G74"/>
      <c r="H74"/>
      <c r="I74"/>
    </row>
    <row r="75" spans="1:10" x14ac:dyDescent="0.35">
      <c r="A75" s="3"/>
      <c r="B75" s="3"/>
      <c r="C75" s="3"/>
      <c r="D75" s="3"/>
      <c r="E75"/>
      <c r="F75"/>
      <c r="G75"/>
      <c r="H75"/>
      <c r="I75"/>
    </row>
    <row r="76" spans="1:10" x14ac:dyDescent="0.35">
      <c r="A76" s="3"/>
      <c r="B76" s="3"/>
      <c r="C76" s="3"/>
      <c r="D76" s="3"/>
      <c r="E76"/>
      <c r="F76"/>
      <c r="G76"/>
      <c r="H76"/>
      <c r="I76"/>
    </row>
    <row r="77" spans="1:10" s="22" customFormat="1" ht="15.5" x14ac:dyDescent="0.35">
      <c r="A77" s="38" t="s">
        <v>117</v>
      </c>
      <c r="B77" s="38"/>
      <c r="C77" s="38"/>
      <c r="D77" s="38"/>
      <c r="E77" s="20"/>
      <c r="F77" s="20"/>
      <c r="G77" s="20"/>
      <c r="H77" s="20"/>
      <c r="I77" s="20"/>
    </row>
    <row r="78" spans="1:10" s="22" customFormat="1" ht="15.5" x14ac:dyDescent="0.35">
      <c r="A78" s="720" t="s">
        <v>532</v>
      </c>
      <c r="B78" s="159"/>
      <c r="C78" s="38"/>
      <c r="D78" s="38"/>
      <c r="E78" s="20"/>
      <c r="F78" s="20"/>
      <c r="G78" s="20"/>
      <c r="H78" s="20"/>
      <c r="I78" s="20"/>
    </row>
    <row r="79" spans="1:10" s="22" customFormat="1" ht="15.5" x14ac:dyDescent="0.35">
      <c r="A79" s="20" t="s">
        <v>118</v>
      </c>
      <c r="B79" s="38"/>
      <c r="C79" s="38"/>
      <c r="D79" s="38"/>
      <c r="E79" s="20"/>
      <c r="F79" s="20"/>
      <c r="G79" s="20"/>
      <c r="H79" s="20"/>
      <c r="I79" s="20"/>
    </row>
    <row r="80" spans="1:10" s="22" customFormat="1" ht="15.5" x14ac:dyDescent="0.35">
      <c r="A80" s="20" t="s">
        <v>119</v>
      </c>
      <c r="B80" s="38"/>
      <c r="C80" s="38"/>
      <c r="D80" s="38"/>
      <c r="E80" s="20"/>
      <c r="F80" s="20"/>
      <c r="G80" s="20"/>
      <c r="H80" s="20"/>
      <c r="I80" s="20"/>
    </row>
    <row r="81" spans="1:9" s="22" customFormat="1" ht="15.5" x14ac:dyDescent="0.35">
      <c r="A81" s="20" t="s">
        <v>120</v>
      </c>
      <c r="B81" s="38"/>
      <c r="C81" s="38"/>
      <c r="D81" s="38"/>
      <c r="E81" s="20"/>
      <c r="F81" s="20"/>
      <c r="G81" s="20"/>
      <c r="H81" s="20"/>
      <c r="I81" s="20"/>
    </row>
    <row r="82" spans="1:9" s="22" customFormat="1" ht="15.5" x14ac:dyDescent="0.35">
      <c r="A82" s="20" t="s">
        <v>121</v>
      </c>
      <c r="B82" s="38"/>
      <c r="C82" s="38"/>
      <c r="D82" s="38"/>
      <c r="E82" s="20"/>
      <c r="F82" s="20"/>
      <c r="G82" s="20"/>
      <c r="H82" s="20"/>
      <c r="I82" s="20"/>
    </row>
    <row r="83" spans="1:9" s="22" customFormat="1" ht="15.5" x14ac:dyDescent="0.35">
      <c r="A83" s="20" t="s">
        <v>122</v>
      </c>
      <c r="B83" s="159" t="s">
        <v>123</v>
      </c>
      <c r="C83" s="20"/>
      <c r="D83" s="20"/>
      <c r="E83" s="20"/>
      <c r="F83" s="20"/>
      <c r="G83" s="20"/>
      <c r="H83" s="20"/>
      <c r="I83" s="20"/>
    </row>
    <row r="84" spans="1:9" s="22" customFormat="1" ht="15.5" x14ac:dyDescent="0.35">
      <c r="A84" s="20" t="s">
        <v>124</v>
      </c>
      <c r="B84" s="159" t="s">
        <v>123</v>
      </c>
      <c r="C84" s="20"/>
      <c r="D84" s="20"/>
      <c r="E84" s="20"/>
      <c r="F84" s="20"/>
      <c r="G84" s="20"/>
      <c r="H84" s="20"/>
      <c r="I84" s="20"/>
    </row>
    <row r="85" spans="1:9" s="22" customFormat="1" ht="15.5" x14ac:dyDescent="0.35">
      <c r="A85" s="20" t="s">
        <v>125</v>
      </c>
      <c r="B85" s="159" t="s">
        <v>123</v>
      </c>
      <c r="C85" s="20"/>
      <c r="D85" s="20"/>
      <c r="E85" s="20"/>
      <c r="F85" s="20"/>
      <c r="G85" s="20"/>
      <c r="H85" s="20"/>
      <c r="I85" s="20"/>
    </row>
    <row r="86" spans="1:9" s="22" customFormat="1" ht="15.5" x14ac:dyDescent="0.35">
      <c r="A86" s="20" t="s">
        <v>126</v>
      </c>
      <c r="B86" s="159" t="s">
        <v>123</v>
      </c>
      <c r="C86" s="20"/>
      <c r="D86" s="20"/>
      <c r="E86" s="20"/>
      <c r="F86" s="20"/>
      <c r="G86" s="20"/>
      <c r="H86" s="20"/>
      <c r="I86" s="20"/>
    </row>
    <row r="87" spans="1:9" s="22" customFormat="1" ht="15.5" x14ac:dyDescent="0.35">
      <c r="A87" s="20" t="s">
        <v>127</v>
      </c>
      <c r="B87" s="159" t="s">
        <v>123</v>
      </c>
      <c r="C87" s="20"/>
      <c r="D87" s="20"/>
      <c r="E87" s="20"/>
      <c r="F87" s="20"/>
      <c r="G87" s="20"/>
      <c r="H87" s="20"/>
      <c r="I87" s="20"/>
    </row>
    <row r="88" spans="1:9" ht="15.5" x14ac:dyDescent="0.35">
      <c r="A88" s="20" t="s">
        <v>128</v>
      </c>
      <c r="B88"/>
      <c r="C88"/>
      <c r="D88"/>
      <c r="E88"/>
      <c r="F88"/>
      <c r="G88"/>
      <c r="H88"/>
      <c r="I88"/>
    </row>
  </sheetData>
  <sheetProtection algorithmName="SHA-512" hashValue="rBhwaTNrj3XJkeny3hpEuVoqAMR3TaHUUgcnrArWuOeOiJ5pqgnjKlAW3tjTgTL2uuiyQ22YOwilLsUUH86SSg==" saltValue="LKt124hsjpyMhGDJdZN3jQ==" spinCount="100000" sheet="1" formatRows="0" insertRows="0" selectLockedCells="1"/>
  <phoneticPr fontId="14" type="noConversion"/>
  <hyperlinks>
    <hyperlink ref="B83" r:id="rId1" display="http://lipasto.vtt.fi/yksikkopaastot/" xr:uid="{253412F0-AC30-4695-87AB-028B4DB71E68}"/>
    <hyperlink ref="B84:B87" r:id="rId2" display="http://lipasto.vtt.fi/yksikkopaastot/" xr:uid="{43DEFB01-E0E7-4537-B72B-164BAE140C59}"/>
  </hyperlinks>
  <pageMargins left="0.70866141732283472" right="0.70866141732283472" top="0.74803149606299213" bottom="0.74803149606299213" header="0.31496062992125984" footer="0.31496062992125984"/>
  <pageSetup paperSize="9" scale="48" orientation="landscape" horizontalDpi="360" verticalDpi="360" r:id="rId3"/>
  <ignoredErrors>
    <ignoredError sqref="F2 H66:I66 D6:D10 D12:D15 D17 D19 D21:D22" unlockedFormula="1"/>
  </ignoredErrors>
  <drawing r:id="rId4"/>
  <legacyDrawing r:id="rId5"/>
  <extLst>
    <ext xmlns:x14="http://schemas.microsoft.com/office/spreadsheetml/2009/9/main" uri="{78C0D931-6437-407d-A8EE-F0AAD7539E65}">
      <x14:conditionalFormattings>
        <x14:conditionalFormatting xmlns:xm="http://schemas.microsoft.com/office/excel/2006/main">
          <x14:cfRule type="iconSet" priority="4" id="{65B88138-76DD-4EA1-ACB0-7CAFFCE75319}">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H6:I26</xm:sqref>
        </x14:conditionalFormatting>
        <x14:conditionalFormatting xmlns:xm="http://schemas.microsoft.com/office/excel/2006/main">
          <x14:cfRule type="iconSet" priority="1" id="{C560E78C-D406-49C4-A507-A8EF7A86BAC8}">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H52:I70</xm:sqref>
        </x14:conditionalFormatting>
        <x14:conditionalFormatting xmlns:xm="http://schemas.microsoft.com/office/excel/2006/main">
          <x14:cfRule type="iconSet" priority="2" id="{9806EEB1-6A20-4309-A025-646258605C17}">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K1:K2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49EA1-3365-478F-9472-7F8E2EA98751}">
  <sheetPr>
    <pageSetUpPr fitToPage="1"/>
  </sheetPr>
  <dimension ref="A1:AV50"/>
  <sheetViews>
    <sheetView showGridLines="0" topLeftCell="A30" zoomScale="70" zoomScaleNormal="70" workbookViewId="0">
      <selection activeCell="H30" sqref="H30"/>
    </sheetView>
  </sheetViews>
  <sheetFormatPr defaultColWidth="8.54296875" defaultRowHeight="14.5" x14ac:dyDescent="0.35"/>
  <cols>
    <col min="1" max="1" width="28" style="1" customWidth="1"/>
    <col min="2" max="2" width="4.54296875" style="1" customWidth="1"/>
    <col min="3" max="3" width="4" style="1" customWidth="1"/>
    <col min="4" max="4" width="8.453125" style="1" customWidth="1"/>
    <col min="5" max="5" width="8.54296875" style="1" customWidth="1"/>
    <col min="6" max="6" width="10" style="1" customWidth="1"/>
    <col min="7" max="8" width="11.90625" style="1" customWidth="1"/>
    <col min="9" max="9" width="9.453125" style="1" customWidth="1"/>
    <col min="10" max="10" width="21.08984375" style="1" customWidth="1"/>
    <col min="11" max="11" width="13" style="1" customWidth="1"/>
    <col min="12" max="12" width="9" style="1" customWidth="1"/>
    <col min="13" max="13" width="11.54296875" style="1" customWidth="1"/>
    <col min="14" max="14" width="10.08984375" style="1" customWidth="1"/>
    <col min="15" max="16" width="12.453125" style="1" customWidth="1"/>
    <col min="17" max="17" width="13" style="1" customWidth="1"/>
    <col min="18" max="18" width="21.54296875" style="1" customWidth="1"/>
    <col min="19" max="19" width="13.08984375" style="1" customWidth="1"/>
    <col min="20" max="20" width="10" style="1" customWidth="1"/>
    <col min="21" max="21" width="11.453125" style="1" customWidth="1"/>
    <col min="22" max="22" width="9.54296875" style="1" customWidth="1"/>
    <col min="23" max="24" width="12" style="1" customWidth="1"/>
    <col min="25" max="25" width="9.453125" style="1" customWidth="1"/>
    <col min="26" max="26" width="19" style="1" customWidth="1"/>
    <col min="27" max="27" width="13.453125" style="1" customWidth="1"/>
    <col min="28" max="28" width="10" style="1" customWidth="1"/>
    <col min="29" max="29" width="11.453125" style="1" customWidth="1"/>
    <col min="30" max="30" width="10.08984375" style="1" customWidth="1"/>
    <col min="31" max="32" width="12.08984375" style="1" customWidth="1"/>
    <col min="33" max="33" width="35.08984375" style="1" customWidth="1"/>
    <col min="34" max="34" width="13.08984375" style="1" customWidth="1"/>
    <col min="35" max="35" width="10" style="1" customWidth="1"/>
    <col min="36" max="36" width="11.54296875" style="1" customWidth="1"/>
    <col min="37" max="37" width="40.453125" style="1" customWidth="1"/>
    <col min="38" max="38" width="9.54296875" style="1" customWidth="1"/>
    <col min="39" max="39" width="13.453125" style="1" customWidth="1"/>
    <col min="40" max="40" width="12.453125" style="1" customWidth="1"/>
    <col min="41" max="41" width="8.453125" style="1" customWidth="1"/>
    <col min="42" max="42" width="18.453125" style="1" customWidth="1"/>
    <col min="43" max="43" width="8.453125" style="1" customWidth="1"/>
    <col min="44" max="44" width="8.54296875" style="1"/>
    <col min="45" max="45" width="19.453125" style="1" customWidth="1"/>
    <col min="46" max="16384" width="8.54296875" style="1"/>
  </cols>
  <sheetData>
    <row r="1" spans="1:48" ht="69" customHeight="1" x14ac:dyDescent="0.35">
      <c r="A1" s="735" t="s">
        <v>519</v>
      </c>
      <c r="B1" s="736"/>
      <c r="C1" s="736"/>
      <c r="D1" s="736"/>
      <c r="E1" s="736"/>
      <c r="F1" s="736"/>
      <c r="G1" s="736"/>
      <c r="H1" s="736"/>
      <c r="I1" s="736"/>
      <c r="J1" s="736"/>
      <c r="K1" s="736"/>
      <c r="L1" s="736"/>
      <c r="M1" s="736"/>
      <c r="N1" s="736"/>
      <c r="O1" s="736"/>
      <c r="P1" s="736"/>
      <c r="Q1" s="737"/>
      <c r="R1" s="271" t="s">
        <v>129</v>
      </c>
      <c r="S1"/>
      <c r="T1"/>
      <c r="U1"/>
      <c r="V1" s="279"/>
      <c r="W1" s="765"/>
      <c r="X1" s="765"/>
      <c r="Y1"/>
      <c r="Z1"/>
      <c r="AA1"/>
      <c r="AB1"/>
      <c r="AC1"/>
      <c r="AD1"/>
      <c r="AE1"/>
      <c r="AF1"/>
      <c r="AI1"/>
      <c r="AJ1"/>
      <c r="AK1"/>
    </row>
    <row r="2" spans="1:48" ht="15.5" x14ac:dyDescent="0.35">
      <c r="A2" s="721" t="s">
        <v>529</v>
      </c>
      <c r="B2" s="721"/>
      <c r="C2" s="722"/>
      <c r="D2" s="722"/>
      <c r="E2" s="722"/>
      <c r="F2" s="722"/>
      <c r="G2" s="722"/>
      <c r="H2" s="722"/>
      <c r="I2" s="722"/>
      <c r="J2" s="722"/>
      <c r="K2" s="723"/>
      <c r="L2" s="149" t="s">
        <v>130</v>
      </c>
      <c r="M2" s="150"/>
      <c r="N2" s="150"/>
      <c r="O2" s="150"/>
      <c r="P2" s="150"/>
      <c r="Q2" s="154">
        <f>L17+L30+T17+T30+AB17+AB30</f>
        <v>0</v>
      </c>
      <c r="R2" s="225"/>
      <c r="S2"/>
      <c r="T2"/>
      <c r="U2"/>
      <c r="V2" s="279"/>
      <c r="W2" s="766"/>
      <c r="X2" s="766"/>
      <c r="Y2"/>
      <c r="Z2"/>
      <c r="AA2"/>
      <c r="AB2"/>
      <c r="AC2"/>
      <c r="AD2"/>
      <c r="AE2"/>
      <c r="AF2"/>
      <c r="AI2"/>
      <c r="AJ2"/>
      <c r="AK2"/>
    </row>
    <row r="3" spans="1:48" x14ac:dyDescent="0.35">
      <c r="A3" s="3"/>
      <c r="B3"/>
      <c r="C3"/>
      <c r="D3"/>
      <c r="E3"/>
      <c r="F3"/>
      <c r="G3"/>
      <c r="H3"/>
      <c r="I3"/>
      <c r="J3"/>
      <c r="K3" s="276"/>
      <c r="L3" s="277" t="s">
        <v>131</v>
      </c>
      <c r="M3" s="277"/>
      <c r="N3" s="277"/>
      <c r="O3" s="277"/>
      <c r="P3" s="277"/>
      <c r="Q3" s="278">
        <f>L17+L30</f>
        <v>0</v>
      </c>
      <c r="R3" s="225"/>
      <c r="S3"/>
      <c r="T3"/>
      <c r="U3"/>
      <c r="V3"/>
      <c r="W3"/>
      <c r="X3"/>
      <c r="Y3"/>
      <c r="Z3"/>
      <c r="AA3"/>
      <c r="AB3"/>
      <c r="AC3"/>
      <c r="AD3"/>
      <c r="AE3"/>
      <c r="AF3"/>
      <c r="AI3"/>
      <c r="AJ3"/>
      <c r="AK3"/>
    </row>
    <row r="4" spans="1:48" ht="15.5" x14ac:dyDescent="0.35">
      <c r="A4" s="39" t="s">
        <v>132</v>
      </c>
      <c r="B4" s="20"/>
      <c r="C4" s="20"/>
      <c r="D4" s="20"/>
      <c r="E4" s="20"/>
      <c r="F4" s="20"/>
      <c r="G4"/>
      <c r="H4"/>
      <c r="I4"/>
      <c r="J4"/>
      <c r="K4" s="276"/>
      <c r="L4" s="277" t="s">
        <v>133</v>
      </c>
      <c r="M4" s="277"/>
      <c r="N4" s="277"/>
      <c r="O4" s="277"/>
      <c r="P4" s="277"/>
      <c r="Q4" s="278">
        <f>T17+T30</f>
        <v>0</v>
      </c>
      <c r="R4" s="225"/>
      <c r="S4"/>
      <c r="T4"/>
      <c r="U4"/>
      <c r="V4"/>
      <c r="W4"/>
      <c r="X4"/>
      <c r="Y4"/>
      <c r="Z4"/>
      <c r="AA4"/>
      <c r="AB4"/>
      <c r="AC4"/>
      <c r="AD4"/>
      <c r="AE4"/>
      <c r="AF4"/>
      <c r="AI4"/>
      <c r="AJ4"/>
      <c r="AK4"/>
    </row>
    <row r="5" spans="1:48" ht="15.5" x14ac:dyDescent="0.35">
      <c r="A5" s="20" t="s">
        <v>134</v>
      </c>
      <c r="B5" s="20"/>
      <c r="C5" s="20"/>
      <c r="D5" s="20"/>
      <c r="E5" s="20"/>
      <c r="F5" s="20"/>
      <c r="G5"/>
      <c r="H5"/>
      <c r="I5"/>
      <c r="J5"/>
      <c r="K5" s="276"/>
      <c r="L5" s="277" t="s">
        <v>135</v>
      </c>
      <c r="M5" s="277"/>
      <c r="N5" s="277"/>
      <c r="O5" s="277"/>
      <c r="P5" s="277"/>
      <c r="Q5" s="278">
        <f>AB17+AB30</f>
        <v>0</v>
      </c>
      <c r="R5" s="225"/>
      <c r="S5"/>
      <c r="T5"/>
      <c r="U5"/>
      <c r="V5"/>
      <c r="W5"/>
      <c r="X5"/>
      <c r="Y5"/>
      <c r="Z5"/>
      <c r="AA5"/>
      <c r="AB5"/>
      <c r="AC5"/>
      <c r="AD5"/>
      <c r="AE5"/>
      <c r="AF5"/>
      <c r="AI5"/>
      <c r="AJ5"/>
      <c r="AK5"/>
    </row>
    <row r="6" spans="1:48" x14ac:dyDescent="0.35">
      <c r="A6"/>
      <c r="B6"/>
      <c r="C6"/>
      <c r="D6"/>
      <c r="E6"/>
      <c r="F6"/>
      <c r="G6"/>
      <c r="H6"/>
      <c r="I6"/>
      <c r="J6"/>
      <c r="K6" s="276"/>
      <c r="L6" s="149" t="s">
        <v>136</v>
      </c>
      <c r="M6" s="277"/>
      <c r="N6" s="277"/>
      <c r="O6" s="277"/>
      <c r="P6" s="277"/>
      <c r="Q6" s="278">
        <f>AI17+AI30</f>
        <v>0</v>
      </c>
      <c r="R6" s="226"/>
      <c r="S6"/>
      <c r="T6"/>
      <c r="U6"/>
      <c r="V6"/>
      <c r="W6"/>
      <c r="X6"/>
      <c r="Y6"/>
      <c r="Z6"/>
      <c r="AA6"/>
      <c r="AB6"/>
      <c r="AC6"/>
      <c r="AD6"/>
      <c r="AE6"/>
      <c r="AF6"/>
      <c r="AI6"/>
      <c r="AJ6"/>
      <c r="AK6"/>
    </row>
    <row r="7" spans="1:48" ht="15.5" x14ac:dyDescent="0.35">
      <c r="A7" s="38" t="s">
        <v>536</v>
      </c>
      <c r="B7" s="20"/>
      <c r="C7" s="20"/>
      <c r="D7" s="20"/>
      <c r="E7" s="20"/>
      <c r="F7" s="20"/>
      <c r="G7" s="20"/>
      <c r="H7" s="20"/>
      <c r="I7"/>
      <c r="J7"/>
      <c r="K7" s="121"/>
      <c r="L7" s="121"/>
      <c r="M7" s="121"/>
      <c r="N7" s="121"/>
      <c r="O7" s="121"/>
      <c r="P7" s="121"/>
      <c r="Q7"/>
      <c r="R7"/>
      <c r="S7"/>
      <c r="T7"/>
      <c r="U7"/>
      <c r="V7"/>
      <c r="W7"/>
      <c r="X7"/>
      <c r="Y7"/>
      <c r="Z7"/>
      <c r="AA7"/>
      <c r="AB7"/>
      <c r="AC7"/>
      <c r="AD7"/>
      <c r="AE7"/>
      <c r="AF7"/>
      <c r="AI7"/>
      <c r="AJ7"/>
      <c r="AK7"/>
    </row>
    <row r="8" spans="1:48" s="22" customFormat="1" ht="16" thickBot="1" x14ac:dyDescent="0.4">
      <c r="A8" s="280" t="s">
        <v>137</v>
      </c>
      <c r="B8" s="280"/>
      <c r="C8" s="280"/>
      <c r="D8" s="280"/>
      <c r="E8" s="281"/>
      <c r="F8" s="282" t="s">
        <v>138</v>
      </c>
      <c r="G8" s="280"/>
      <c r="H8" s="280"/>
      <c r="I8" s="280"/>
      <c r="J8" s="280" t="s">
        <v>139</v>
      </c>
      <c r="K8" s="20"/>
      <c r="L8" s="280"/>
      <c r="M8" s="280"/>
      <c r="N8" s="282" t="s">
        <v>140</v>
      </c>
      <c r="O8" s="280"/>
      <c r="P8" s="283"/>
      <c r="Q8" s="280"/>
      <c r="R8" s="280" t="s">
        <v>139</v>
      </c>
      <c r="S8" s="280"/>
      <c r="T8" s="280"/>
      <c r="U8" s="280"/>
      <c r="V8" s="282" t="s">
        <v>141</v>
      </c>
      <c r="W8" s="280"/>
      <c r="X8" s="280"/>
      <c r="Y8" s="280"/>
      <c r="Z8" s="280" t="s">
        <v>139</v>
      </c>
      <c r="AA8" s="280"/>
      <c r="AB8" s="280"/>
      <c r="AC8" s="280"/>
      <c r="AD8" s="282" t="s">
        <v>142</v>
      </c>
      <c r="AE8" s="280"/>
      <c r="AF8" s="280"/>
      <c r="AG8" s="656"/>
      <c r="AH8" s="656"/>
      <c r="AI8" s="280"/>
      <c r="AJ8" s="280"/>
      <c r="AK8" s="41"/>
      <c r="AT8" s="21"/>
      <c r="AU8" s="21"/>
      <c r="AV8" s="21"/>
    </row>
    <row r="9" spans="1:48" s="227" customFormat="1" ht="15" customHeight="1" thickTop="1" x14ac:dyDescent="0.35">
      <c r="A9" s="284" t="s">
        <v>94</v>
      </c>
      <c r="B9" s="284"/>
      <c r="C9" s="284"/>
      <c r="D9" s="285"/>
      <c r="E9" s="46" t="s">
        <v>143</v>
      </c>
      <c r="F9" s="286" t="s">
        <v>144</v>
      </c>
      <c r="G9" s="287" t="s">
        <v>43</v>
      </c>
      <c r="H9" s="288"/>
      <c r="I9" s="289"/>
      <c r="J9" s="290"/>
      <c r="K9" s="291" t="s">
        <v>50</v>
      </c>
      <c r="L9" s="289" t="s">
        <v>98</v>
      </c>
      <c r="M9" s="292" t="s">
        <v>145</v>
      </c>
      <c r="N9" s="293" t="s">
        <v>144</v>
      </c>
      <c r="O9" s="287" t="s">
        <v>43</v>
      </c>
      <c r="P9" s="294"/>
      <c r="Q9" s="289"/>
      <c r="R9" s="290"/>
      <c r="S9" s="291" t="s">
        <v>50</v>
      </c>
      <c r="T9" s="289" t="s">
        <v>98</v>
      </c>
      <c r="U9" s="292" t="s">
        <v>145</v>
      </c>
      <c r="V9" s="293" t="s">
        <v>144</v>
      </c>
      <c r="W9" s="287" t="s">
        <v>43</v>
      </c>
      <c r="X9" s="294"/>
      <c r="Y9" s="289"/>
      <c r="Z9" s="290"/>
      <c r="AA9" s="289" t="s">
        <v>50</v>
      </c>
      <c r="AB9" s="289" t="s">
        <v>98</v>
      </c>
      <c r="AC9" s="292" t="s">
        <v>145</v>
      </c>
      <c r="AD9" s="286" t="s">
        <v>144</v>
      </c>
      <c r="AE9" s="287" t="s">
        <v>43</v>
      </c>
      <c r="AF9" s="295"/>
      <c r="AG9" s="657"/>
      <c r="AH9" s="657" t="s">
        <v>50</v>
      </c>
      <c r="AI9" s="289" t="s">
        <v>98</v>
      </c>
      <c r="AJ9" s="296" t="s">
        <v>145</v>
      </c>
      <c r="AK9" s="297" t="s">
        <v>49</v>
      </c>
      <c r="AT9" s="228"/>
      <c r="AU9" s="228"/>
      <c r="AV9" s="228"/>
    </row>
    <row r="10" spans="1:48" s="22" customFormat="1" ht="108.65" customHeight="1" thickBot="1" x14ac:dyDescent="0.4">
      <c r="A10" s="298"/>
      <c r="B10" s="299" t="s">
        <v>146</v>
      </c>
      <c r="C10" s="299" t="s">
        <v>147</v>
      </c>
      <c r="D10" s="299" t="s">
        <v>148</v>
      </c>
      <c r="E10" s="300" t="s">
        <v>149</v>
      </c>
      <c r="F10" s="301" t="s">
        <v>150</v>
      </c>
      <c r="G10" s="302" t="s">
        <v>51</v>
      </c>
      <c r="H10" s="302" t="s">
        <v>50</v>
      </c>
      <c r="I10" s="303" t="s">
        <v>151</v>
      </c>
      <c r="J10" s="304" t="s">
        <v>152</v>
      </c>
      <c r="K10" s="304" t="s">
        <v>153</v>
      </c>
      <c r="L10" s="305" t="s">
        <v>154</v>
      </c>
      <c r="M10" s="306" t="s">
        <v>155</v>
      </c>
      <c r="N10" s="301" t="s">
        <v>150</v>
      </c>
      <c r="O10" s="302" t="s">
        <v>51</v>
      </c>
      <c r="P10" s="302" t="s">
        <v>50</v>
      </c>
      <c r="Q10" s="303" t="s">
        <v>156</v>
      </c>
      <c r="R10" s="304" t="s">
        <v>157</v>
      </c>
      <c r="S10" s="304" t="s">
        <v>153</v>
      </c>
      <c r="T10" s="305" t="s">
        <v>154</v>
      </c>
      <c r="U10" s="306" t="s">
        <v>155</v>
      </c>
      <c r="V10" s="301" t="s">
        <v>150</v>
      </c>
      <c r="W10" s="302" t="s">
        <v>51</v>
      </c>
      <c r="X10" s="302" t="s">
        <v>50</v>
      </c>
      <c r="Y10" s="303" t="s">
        <v>158</v>
      </c>
      <c r="Z10" s="304" t="s">
        <v>159</v>
      </c>
      <c r="AA10" s="304" t="s">
        <v>153</v>
      </c>
      <c r="AB10" s="305" t="s">
        <v>154</v>
      </c>
      <c r="AC10" s="306" t="s">
        <v>155</v>
      </c>
      <c r="AD10" s="301" t="s">
        <v>160</v>
      </c>
      <c r="AE10" s="302" t="s">
        <v>51</v>
      </c>
      <c r="AF10" s="307" t="s">
        <v>50</v>
      </c>
      <c r="AG10" s="658" t="s">
        <v>159</v>
      </c>
      <c r="AH10" s="661" t="s">
        <v>161</v>
      </c>
      <c r="AI10" s="305" t="s">
        <v>154</v>
      </c>
      <c r="AJ10" s="306" t="s">
        <v>155</v>
      </c>
      <c r="AK10" s="308"/>
    </row>
    <row r="11" spans="1:48" s="153" customFormat="1" ht="16.399999999999999" customHeight="1" thickTop="1" x14ac:dyDescent="0.35">
      <c r="A11" s="272" t="s">
        <v>162</v>
      </c>
      <c r="B11" s="229"/>
      <c r="C11" s="229"/>
      <c r="D11" s="229"/>
      <c r="E11" s="79"/>
      <c r="F11" s="230"/>
      <c r="G11" s="24"/>
      <c r="H11" s="24"/>
      <c r="I11" s="231"/>
      <c r="J11" s="231"/>
      <c r="K11" s="232"/>
      <c r="L11" s="309">
        <f t="shared" ref="L11" si="0">F11*K11/1000</f>
        <v>0</v>
      </c>
      <c r="M11" s="122">
        <f t="shared" ref="M11:M14" si="1">IFERROR(L11/E11*1000,0)</f>
        <v>0</v>
      </c>
      <c r="N11" s="230"/>
      <c r="O11" s="24"/>
      <c r="P11" s="24"/>
      <c r="Q11" s="234"/>
      <c r="R11" s="231"/>
      <c r="S11" s="233"/>
      <c r="T11" s="309">
        <f>N11*S11/1000</f>
        <v>0</v>
      </c>
      <c r="U11" s="122">
        <f t="shared" ref="U11:U16" si="2">IFERROR(T11/E11*1000,0)</f>
        <v>0</v>
      </c>
      <c r="V11" s="230"/>
      <c r="W11" s="24"/>
      <c r="X11" s="24"/>
      <c r="Y11" s="234"/>
      <c r="Z11" s="234"/>
      <c r="AA11" s="232"/>
      <c r="AB11" s="309">
        <f t="shared" ref="AB11:AB16" si="3">V11*AA11/1000</f>
        <v>0</v>
      </c>
      <c r="AC11" s="224">
        <f t="shared" ref="AC11:AC16" si="4">IFERROR(AB11/E11*1000,0)</f>
        <v>0</v>
      </c>
      <c r="AD11" s="235"/>
      <c r="AE11" s="24"/>
      <c r="AF11" s="24"/>
      <c r="AG11" s="234"/>
      <c r="AH11" s="236"/>
      <c r="AI11" s="309">
        <f t="shared" ref="AI11:AI16" si="5">AD11*AH11/1000</f>
        <v>0</v>
      </c>
      <c r="AJ11" s="224">
        <f t="shared" ref="AJ11:AJ16" si="6">IFERROR(AI11/E11*1000,0)</f>
        <v>0</v>
      </c>
      <c r="AK11" s="157"/>
    </row>
    <row r="12" spans="1:48" s="153" customFormat="1" ht="16.399999999999999" customHeight="1" x14ac:dyDescent="0.35">
      <c r="A12" s="273" t="s">
        <v>163</v>
      </c>
      <c r="B12" s="237"/>
      <c r="C12" s="237"/>
      <c r="D12" s="237"/>
      <c r="E12" s="78"/>
      <c r="F12" s="238"/>
      <c r="G12" s="29"/>
      <c r="H12" s="29"/>
      <c r="I12" s="35"/>
      <c r="J12" s="29"/>
      <c r="K12" s="239"/>
      <c r="L12" s="107">
        <f>F12*K12/1000</f>
        <v>0</v>
      </c>
      <c r="M12" s="744">
        <f>IFERROR(L12/E12*1000,0)</f>
        <v>0</v>
      </c>
      <c r="N12" s="238"/>
      <c r="O12" s="29"/>
      <c r="P12" s="29"/>
      <c r="Q12" s="35"/>
      <c r="R12" s="29"/>
      <c r="S12" s="240"/>
      <c r="T12" s="107">
        <f t="shared" ref="T12:T16" si="7">N12*S12/1000</f>
        <v>0</v>
      </c>
      <c r="U12" s="744">
        <f t="shared" si="2"/>
        <v>0</v>
      </c>
      <c r="V12" s="238"/>
      <c r="W12" s="29"/>
      <c r="X12" s="29"/>
      <c r="Y12" s="35"/>
      <c r="Z12" s="35"/>
      <c r="AA12" s="239"/>
      <c r="AB12" s="107">
        <f t="shared" si="3"/>
        <v>0</v>
      </c>
      <c r="AC12" s="745">
        <f t="shared" si="4"/>
        <v>0</v>
      </c>
      <c r="AD12" s="238"/>
      <c r="AE12" s="29"/>
      <c r="AF12" s="29"/>
      <c r="AG12" s="35"/>
      <c r="AH12" s="241"/>
      <c r="AI12" s="107">
        <f t="shared" si="5"/>
        <v>0</v>
      </c>
      <c r="AJ12" s="745">
        <f t="shared" si="6"/>
        <v>0</v>
      </c>
      <c r="AK12" s="108"/>
    </row>
    <row r="13" spans="1:48" s="153" customFormat="1" ht="16.399999999999999" customHeight="1" x14ac:dyDescent="0.35">
      <c r="A13" s="272" t="s">
        <v>164</v>
      </c>
      <c r="B13" s="242"/>
      <c r="C13" s="242"/>
      <c r="D13" s="242"/>
      <c r="E13" s="79"/>
      <c r="F13" s="230"/>
      <c r="G13" s="24"/>
      <c r="H13" s="24"/>
      <c r="I13" s="112"/>
      <c r="J13" s="24"/>
      <c r="K13" s="243"/>
      <c r="L13" s="123">
        <f>F13*K13/1000</f>
        <v>0</v>
      </c>
      <c r="M13" s="122">
        <f t="shared" si="1"/>
        <v>0</v>
      </c>
      <c r="N13" s="230"/>
      <c r="O13" s="24"/>
      <c r="P13" s="24"/>
      <c r="Q13" s="112"/>
      <c r="R13" s="24"/>
      <c r="S13" s="233"/>
      <c r="T13" s="123">
        <f t="shared" si="7"/>
        <v>0</v>
      </c>
      <c r="U13" s="122">
        <f t="shared" si="2"/>
        <v>0</v>
      </c>
      <c r="V13" s="244"/>
      <c r="W13" s="24"/>
      <c r="X13" s="24"/>
      <c r="Y13" s="112"/>
      <c r="Z13" s="112"/>
      <c r="AA13" s="243"/>
      <c r="AB13" s="123">
        <f t="shared" si="3"/>
        <v>0</v>
      </c>
      <c r="AC13" s="224">
        <f t="shared" si="4"/>
        <v>0</v>
      </c>
      <c r="AD13" s="244"/>
      <c r="AE13" s="24"/>
      <c r="AF13" s="24"/>
      <c r="AG13" s="112"/>
      <c r="AH13" s="245"/>
      <c r="AI13" s="123">
        <f t="shared" si="5"/>
        <v>0</v>
      </c>
      <c r="AJ13" s="224">
        <f t="shared" si="6"/>
        <v>0</v>
      </c>
      <c r="AK13" s="157"/>
    </row>
    <row r="14" spans="1:48" s="153" customFormat="1" ht="16.399999999999999" customHeight="1" x14ac:dyDescent="0.35">
      <c r="A14" s="273" t="s">
        <v>165</v>
      </c>
      <c r="B14" s="237"/>
      <c r="C14" s="237"/>
      <c r="D14" s="237"/>
      <c r="E14" s="78"/>
      <c r="F14" s="238"/>
      <c r="G14" s="29"/>
      <c r="H14" s="29"/>
      <c r="I14" s="35"/>
      <c r="J14" s="29"/>
      <c r="K14" s="239"/>
      <c r="L14" s="107">
        <f>F14*K14/1000</f>
        <v>0</v>
      </c>
      <c r="M14" s="744">
        <f t="shared" si="1"/>
        <v>0</v>
      </c>
      <c r="N14" s="238"/>
      <c r="O14" s="29"/>
      <c r="P14" s="29"/>
      <c r="Q14" s="35"/>
      <c r="R14" s="29"/>
      <c r="S14" s="240"/>
      <c r="T14" s="107">
        <f t="shared" si="7"/>
        <v>0</v>
      </c>
      <c r="U14" s="744">
        <f t="shared" si="2"/>
        <v>0</v>
      </c>
      <c r="V14" s="246"/>
      <c r="W14" s="29"/>
      <c r="X14" s="29"/>
      <c r="Y14" s="35"/>
      <c r="Z14" s="35"/>
      <c r="AA14" s="239"/>
      <c r="AB14" s="107">
        <f t="shared" si="3"/>
        <v>0</v>
      </c>
      <c r="AC14" s="745">
        <f t="shared" si="4"/>
        <v>0</v>
      </c>
      <c r="AD14" s="246"/>
      <c r="AE14" s="29"/>
      <c r="AF14" s="29"/>
      <c r="AG14" s="35"/>
      <c r="AH14" s="241"/>
      <c r="AI14" s="107">
        <f t="shared" si="5"/>
        <v>0</v>
      </c>
      <c r="AJ14" s="745">
        <f t="shared" si="6"/>
        <v>0</v>
      </c>
      <c r="AK14" s="108"/>
    </row>
    <row r="15" spans="1:48" s="153" customFormat="1" ht="16.399999999999999" customHeight="1" x14ac:dyDescent="0.35">
      <c r="A15" s="272" t="s">
        <v>166</v>
      </c>
      <c r="B15" s="242"/>
      <c r="C15" s="242"/>
      <c r="D15" s="242"/>
      <c r="E15" s="79"/>
      <c r="F15" s="230"/>
      <c r="G15" s="29"/>
      <c r="H15" s="29"/>
      <c r="I15" s="112"/>
      <c r="J15" s="24"/>
      <c r="K15" s="243"/>
      <c r="L15" s="123">
        <f>F15*K15/1000</f>
        <v>0</v>
      </c>
      <c r="M15" s="122">
        <f>IFERROR(L15/E15*1000,0)</f>
        <v>0</v>
      </c>
      <c r="N15" s="230"/>
      <c r="O15" s="29"/>
      <c r="P15" s="29"/>
      <c r="Q15" s="112"/>
      <c r="R15" s="24"/>
      <c r="S15" s="233"/>
      <c r="T15" s="123">
        <f t="shared" si="7"/>
        <v>0</v>
      </c>
      <c r="U15" s="122">
        <f t="shared" si="2"/>
        <v>0</v>
      </c>
      <c r="V15" s="244"/>
      <c r="W15" s="29"/>
      <c r="X15" s="29"/>
      <c r="Y15" s="112"/>
      <c r="Z15" s="112"/>
      <c r="AA15" s="243"/>
      <c r="AB15" s="123">
        <f t="shared" si="3"/>
        <v>0</v>
      </c>
      <c r="AC15" s="224">
        <f t="shared" si="4"/>
        <v>0</v>
      </c>
      <c r="AD15" s="244"/>
      <c r="AE15" s="29"/>
      <c r="AF15" s="29"/>
      <c r="AG15" s="112"/>
      <c r="AH15" s="245"/>
      <c r="AI15" s="123">
        <f t="shared" si="5"/>
        <v>0</v>
      </c>
      <c r="AJ15" s="224">
        <f t="shared" si="6"/>
        <v>0</v>
      </c>
      <c r="AK15" s="157"/>
    </row>
    <row r="16" spans="1:48" s="153" customFormat="1" ht="16.399999999999999" customHeight="1" x14ac:dyDescent="0.35">
      <c r="A16" s="273" t="s">
        <v>167</v>
      </c>
      <c r="B16" s="237"/>
      <c r="C16" s="237"/>
      <c r="D16" s="237"/>
      <c r="E16" s="78"/>
      <c r="F16" s="238"/>
      <c r="G16" s="24"/>
      <c r="H16" s="24"/>
      <c r="I16" s="35"/>
      <c r="J16" s="29"/>
      <c r="K16" s="239"/>
      <c r="L16" s="107">
        <f>F16*K16/1000</f>
        <v>0</v>
      </c>
      <c r="M16" s="744">
        <f>IFERROR(L16/E16*1000,0)</f>
        <v>0</v>
      </c>
      <c r="N16" s="238"/>
      <c r="O16" s="24"/>
      <c r="P16" s="24"/>
      <c r="Q16" s="35"/>
      <c r="R16" s="29"/>
      <c r="S16" s="239"/>
      <c r="T16" s="107">
        <f t="shared" si="7"/>
        <v>0</v>
      </c>
      <c r="U16" s="744">
        <f t="shared" si="2"/>
        <v>0</v>
      </c>
      <c r="V16" s="246"/>
      <c r="W16" s="24"/>
      <c r="X16" s="24"/>
      <c r="Y16" s="35"/>
      <c r="Z16" s="35"/>
      <c r="AA16" s="239"/>
      <c r="AB16" s="107">
        <f t="shared" si="3"/>
        <v>0</v>
      </c>
      <c r="AC16" s="745">
        <f t="shared" si="4"/>
        <v>0</v>
      </c>
      <c r="AD16" s="246"/>
      <c r="AE16" s="24"/>
      <c r="AF16" s="24"/>
      <c r="AG16" s="35"/>
      <c r="AH16" s="241"/>
      <c r="AI16" s="107">
        <f t="shared" si="5"/>
        <v>0</v>
      </c>
      <c r="AJ16" s="745">
        <f t="shared" si="6"/>
        <v>0</v>
      </c>
      <c r="AK16" s="108"/>
    </row>
    <row r="17" spans="1:48" s="21" customFormat="1" ht="16.399999999999999" customHeight="1" x14ac:dyDescent="0.35">
      <c r="A17" s="42" t="s">
        <v>115</v>
      </c>
      <c r="B17" s="42"/>
      <c r="C17" s="42"/>
      <c r="D17" s="42"/>
      <c r="E17" s="759">
        <f>SUM(E11:E16)</f>
        <v>0</v>
      </c>
      <c r="F17" s="760">
        <f>SUM(F11:F16)</f>
        <v>0</v>
      </c>
      <c r="G17" s="761">
        <f>SUM(G11:G16)/6</f>
        <v>0</v>
      </c>
      <c r="H17" s="761">
        <f>SUM(H11:H16)/6</f>
        <v>0</v>
      </c>
      <c r="I17" s="77"/>
      <c r="J17" s="42"/>
      <c r="K17" s="42"/>
      <c r="L17" s="718">
        <f>SUM(L11:L16)</f>
        <v>0</v>
      </c>
      <c r="M17" s="310"/>
      <c r="N17" s="762">
        <f>SUM(N11:N16)</f>
        <v>0</v>
      </c>
      <c r="O17" s="761">
        <f>SUM(O11:O16)/6</f>
        <v>0</v>
      </c>
      <c r="P17" s="761">
        <f>SUM(P11:P16)/6</f>
        <v>0</v>
      </c>
      <c r="Q17" s="77"/>
      <c r="R17" s="42"/>
      <c r="S17" s="42"/>
      <c r="T17" s="718">
        <f>SUM(T11:T16)</f>
        <v>0</v>
      </c>
      <c r="U17" s="310"/>
      <c r="V17" s="310">
        <f>SUM(V11:V16)</f>
        <v>0</v>
      </c>
      <c r="W17" s="761">
        <f>SUM(W11:W16)/6</f>
        <v>0</v>
      </c>
      <c r="X17" s="761">
        <f>SUM(X11:X16)/6</f>
        <v>0</v>
      </c>
      <c r="Y17" s="77"/>
      <c r="Z17" s="42"/>
      <c r="AA17" s="42"/>
      <c r="AB17" s="746">
        <f>SUM(AB11:AB16)</f>
        <v>0</v>
      </c>
      <c r="AC17" s="77"/>
      <c r="AD17" s="762">
        <f>SUM(AD11:AD16)</f>
        <v>0</v>
      </c>
      <c r="AE17" s="761">
        <f>SUM(AE11:AE16)/6</f>
        <v>0</v>
      </c>
      <c r="AF17" s="761">
        <f>SUM(AF11:AF16)/6</f>
        <v>0</v>
      </c>
      <c r="AG17" s="659"/>
      <c r="AH17" s="662"/>
      <c r="AI17" s="746">
        <f>SUM(AI11:AI16)</f>
        <v>0</v>
      </c>
      <c r="AJ17" s="42"/>
      <c r="AK17" s="310"/>
    </row>
    <row r="18" spans="1:48" s="21" customFormat="1" ht="15.5" x14ac:dyDescent="0.35">
      <c r="A18" s="38"/>
      <c r="B18" s="159"/>
      <c r="C18" s="38"/>
      <c r="D18" s="38"/>
      <c r="E18" s="38"/>
      <c r="F18" s="38"/>
      <c r="G18" s="311"/>
      <c r="H18" s="38"/>
      <c r="I18" s="159" t="s">
        <v>168</v>
      </c>
      <c r="J18" s="38"/>
      <c r="K18" s="38"/>
      <c r="L18" s="38"/>
      <c r="M18" s="38"/>
      <c r="N18" s="38"/>
      <c r="O18" s="38"/>
      <c r="P18" s="38"/>
      <c r="Q18" s="38"/>
      <c r="R18" s="38"/>
      <c r="S18" s="38"/>
      <c r="T18" s="38"/>
      <c r="U18" s="38"/>
      <c r="V18" s="38"/>
      <c r="W18" s="38"/>
      <c r="X18" s="38"/>
      <c r="Y18" s="38"/>
      <c r="Z18" s="38"/>
      <c r="AA18" s="38"/>
      <c r="AB18" s="38"/>
      <c r="AC18" s="38"/>
      <c r="AD18" s="38"/>
      <c r="AE18" s="38"/>
      <c r="AF18" s="38"/>
      <c r="AI18" s="38"/>
      <c r="AJ18" s="38"/>
      <c r="AK18" s="38"/>
    </row>
    <row r="19" spans="1:48" s="21" customFormat="1" ht="15.5" x14ac:dyDescent="0.35">
      <c r="A19" s="38"/>
      <c r="B19" s="38"/>
      <c r="C19" s="38"/>
      <c r="D19" s="38"/>
      <c r="E19" s="38"/>
      <c r="F19" s="38"/>
      <c r="G19" s="38"/>
      <c r="H19" s="38"/>
      <c r="I19" s="38"/>
      <c r="J19" s="38"/>
      <c r="K19" s="159"/>
      <c r="L19" s="38"/>
      <c r="M19" s="38"/>
      <c r="N19" s="38"/>
      <c r="O19" s="38"/>
      <c r="P19" s="38"/>
      <c r="Q19" s="38"/>
      <c r="R19" s="38"/>
      <c r="S19" s="38"/>
      <c r="T19" s="38"/>
      <c r="U19" s="38"/>
      <c r="V19" s="38"/>
      <c r="W19" s="38"/>
      <c r="X19" s="38"/>
      <c r="Y19" s="38"/>
      <c r="Z19" s="38"/>
      <c r="AA19" s="38"/>
      <c r="AB19" s="38"/>
      <c r="AC19" s="38"/>
      <c r="AD19" s="38"/>
      <c r="AE19" s="38"/>
      <c r="AF19" s="38"/>
      <c r="AI19" s="38"/>
      <c r="AJ19" s="38"/>
      <c r="AK19" s="38"/>
    </row>
    <row r="20" spans="1:48" s="22" customFormat="1" ht="15.5" x14ac:dyDescent="0.35">
      <c r="A20" s="20" t="s">
        <v>530</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I20" s="20"/>
      <c r="AJ20" s="20"/>
      <c r="AK20" s="20"/>
    </row>
    <row r="21" spans="1:48" s="22" customFormat="1" ht="16" thickBot="1" x14ac:dyDescent="0.4">
      <c r="A21" s="45" t="s">
        <v>137</v>
      </c>
      <c r="B21" s="45"/>
      <c r="C21" s="45"/>
      <c r="D21" s="45"/>
      <c r="E21" s="312"/>
      <c r="F21" s="313" t="s">
        <v>169</v>
      </c>
      <c r="G21" s="45"/>
      <c r="H21" s="45"/>
      <c r="I21" s="45"/>
      <c r="J21" s="45" t="s">
        <v>139</v>
      </c>
      <c r="K21" s="45"/>
      <c r="L21" s="45"/>
      <c r="M21" s="45"/>
      <c r="N21" s="313" t="s">
        <v>140</v>
      </c>
      <c r="O21" s="45"/>
      <c r="P21" s="45"/>
      <c r="Q21" s="45"/>
      <c r="R21" s="45" t="s">
        <v>139</v>
      </c>
      <c r="S21" s="45"/>
      <c r="T21" s="45"/>
      <c r="U21" s="45"/>
      <c r="V21" s="313" t="s">
        <v>141</v>
      </c>
      <c r="W21" s="45"/>
      <c r="X21" s="45"/>
      <c r="Y21" s="45"/>
      <c r="Z21" s="45" t="s">
        <v>139</v>
      </c>
      <c r="AA21" s="45"/>
      <c r="AB21" s="45"/>
      <c r="AC21" s="45"/>
      <c r="AD21" s="313" t="s">
        <v>142</v>
      </c>
      <c r="AE21" s="40"/>
      <c r="AF21" s="40"/>
      <c r="AG21" s="28"/>
      <c r="AH21" s="28"/>
      <c r="AI21" s="45"/>
      <c r="AJ21" s="45"/>
      <c r="AK21" s="43"/>
      <c r="AT21" s="21"/>
      <c r="AU21" s="21"/>
      <c r="AV21" s="21"/>
    </row>
    <row r="22" spans="1:48" s="227" customFormat="1" ht="15" customHeight="1" thickTop="1" x14ac:dyDescent="0.35">
      <c r="A22" s="46" t="s">
        <v>94</v>
      </c>
      <c r="B22" s="314"/>
      <c r="C22" s="314"/>
      <c r="D22" s="314"/>
      <c r="E22" s="315" t="s">
        <v>143</v>
      </c>
      <c r="F22" s="293" t="s">
        <v>144</v>
      </c>
      <c r="G22" s="287" t="s">
        <v>43</v>
      </c>
      <c r="H22" s="316"/>
      <c r="I22" s="290"/>
      <c r="J22" s="290"/>
      <c r="K22" s="317" t="s">
        <v>50</v>
      </c>
      <c r="L22" s="47" t="s">
        <v>98</v>
      </c>
      <c r="M22" s="315" t="s">
        <v>145</v>
      </c>
      <c r="N22" s="293" t="s">
        <v>144</v>
      </c>
      <c r="O22" s="287" t="s">
        <v>43</v>
      </c>
      <c r="P22" s="318"/>
      <c r="Q22" s="319"/>
      <c r="R22" s="290"/>
      <c r="S22" s="317" t="s">
        <v>50</v>
      </c>
      <c r="T22" s="320" t="s">
        <v>98</v>
      </c>
      <c r="U22" s="315" t="s">
        <v>145</v>
      </c>
      <c r="V22" s="293" t="s">
        <v>144</v>
      </c>
      <c r="W22" s="287" t="s">
        <v>43</v>
      </c>
      <c r="X22" s="318"/>
      <c r="Y22" s="319"/>
      <c r="Z22" s="319"/>
      <c r="AA22" s="319" t="s">
        <v>50</v>
      </c>
      <c r="AB22" s="319" t="s">
        <v>98</v>
      </c>
      <c r="AC22" s="321" t="s">
        <v>145</v>
      </c>
      <c r="AD22" s="293" t="s">
        <v>144</v>
      </c>
      <c r="AE22" s="287" t="s">
        <v>43</v>
      </c>
      <c r="AF22" s="316"/>
      <c r="AG22" s="660"/>
      <c r="AH22" s="660" t="s">
        <v>50</v>
      </c>
      <c r="AI22" s="319" t="s">
        <v>98</v>
      </c>
      <c r="AJ22" s="44" t="s">
        <v>145</v>
      </c>
      <c r="AK22" s="297" t="s">
        <v>49</v>
      </c>
      <c r="AT22" s="228"/>
      <c r="AU22" s="228"/>
      <c r="AV22" s="228"/>
    </row>
    <row r="23" spans="1:48" s="22" customFormat="1" ht="100.4" customHeight="1" thickBot="1" x14ac:dyDescent="0.4">
      <c r="A23" s="322"/>
      <c r="B23" s="299" t="s">
        <v>146</v>
      </c>
      <c r="C23" s="299" t="s">
        <v>147</v>
      </c>
      <c r="D23" s="299" t="s">
        <v>148</v>
      </c>
      <c r="E23" s="300" t="s">
        <v>170</v>
      </c>
      <c r="F23" s="323" t="s">
        <v>150</v>
      </c>
      <c r="G23" s="302" t="s">
        <v>51</v>
      </c>
      <c r="H23" s="302" t="s">
        <v>50</v>
      </c>
      <c r="I23" s="303" t="s">
        <v>151</v>
      </c>
      <c r="J23" s="304" t="s">
        <v>152</v>
      </c>
      <c r="K23" s="322" t="s">
        <v>153</v>
      </c>
      <c r="L23" s="305" t="s">
        <v>154</v>
      </c>
      <c r="M23" s="306" t="s">
        <v>155</v>
      </c>
      <c r="N23" s="301" t="s">
        <v>150</v>
      </c>
      <c r="O23" s="302" t="s">
        <v>51</v>
      </c>
      <c r="P23" s="302" t="s">
        <v>50</v>
      </c>
      <c r="Q23" s="303" t="s">
        <v>156</v>
      </c>
      <c r="R23" s="304" t="s">
        <v>157</v>
      </c>
      <c r="S23" s="298" t="s">
        <v>153</v>
      </c>
      <c r="T23" s="305" t="s">
        <v>154</v>
      </c>
      <c r="U23" s="306" t="s">
        <v>155</v>
      </c>
      <c r="V23" s="301" t="s">
        <v>150</v>
      </c>
      <c r="W23" s="302" t="s">
        <v>51</v>
      </c>
      <c r="X23" s="302" t="s">
        <v>50</v>
      </c>
      <c r="Y23" s="303" t="s">
        <v>158</v>
      </c>
      <c r="Z23" s="322" t="s">
        <v>159</v>
      </c>
      <c r="AA23" s="304" t="s">
        <v>153</v>
      </c>
      <c r="AB23" s="305" t="s">
        <v>154</v>
      </c>
      <c r="AC23" s="306" t="s">
        <v>155</v>
      </c>
      <c r="AD23" s="301" t="s">
        <v>160</v>
      </c>
      <c r="AE23" s="302" t="s">
        <v>51</v>
      </c>
      <c r="AF23" s="307" t="s">
        <v>50</v>
      </c>
      <c r="AG23" s="658" t="s">
        <v>159</v>
      </c>
      <c r="AH23" s="661" t="s">
        <v>161</v>
      </c>
      <c r="AI23" s="305" t="s">
        <v>154</v>
      </c>
      <c r="AJ23" s="306" t="s">
        <v>155</v>
      </c>
      <c r="AK23" s="308"/>
    </row>
    <row r="24" spans="1:48" s="22" customFormat="1" ht="16.399999999999999" customHeight="1" thickTop="1" x14ac:dyDescent="0.35">
      <c r="A24" s="274" t="s">
        <v>162</v>
      </c>
      <c r="B24" s="247"/>
      <c r="C24" s="247"/>
      <c r="D24" s="247"/>
      <c r="E24" s="48"/>
      <c r="F24" s="230"/>
      <c r="G24" s="24"/>
      <c r="H24" s="24"/>
      <c r="I24" s="248"/>
      <c r="J24" s="249"/>
      <c r="K24" s="250"/>
      <c r="L24" s="747">
        <f t="shared" ref="L24:L29" si="8">F24*K24/1000</f>
        <v>0</v>
      </c>
      <c r="M24" s="748">
        <f t="shared" ref="M24:M29" si="9">IFERROR(L24/E24*1000,0)</f>
        <v>0</v>
      </c>
      <c r="N24" s="230"/>
      <c r="O24" s="24"/>
      <c r="P24" s="24"/>
      <c r="Q24" s="249"/>
      <c r="R24" s="249"/>
      <c r="S24" s="250"/>
      <c r="T24" s="747">
        <f t="shared" ref="T24:T29" si="10">N24*S24/1000</f>
        <v>0</v>
      </c>
      <c r="U24" s="748">
        <f t="shared" ref="U24:U29" si="11">IFERROR(T24/E24*1000,)</f>
        <v>0</v>
      </c>
      <c r="V24" s="230"/>
      <c r="W24" s="24"/>
      <c r="X24" s="24"/>
      <c r="Y24" s="249"/>
      <c r="Z24" s="249"/>
      <c r="AA24" s="250"/>
      <c r="AB24" s="747">
        <f>V24*AA24/1000</f>
        <v>0</v>
      </c>
      <c r="AC24" s="755">
        <f t="shared" ref="AC24:AC29" si="12">IFERROR(AB24/E24*1000,0)</f>
        <v>0</v>
      </c>
      <c r="AD24" s="235"/>
      <c r="AE24" s="24"/>
      <c r="AF24" s="24"/>
      <c r="AG24" s="249"/>
      <c r="AH24" s="251"/>
      <c r="AI24" s="747">
        <f t="shared" ref="AI24:AI29" si="13">AD24*AH24/1000</f>
        <v>0</v>
      </c>
      <c r="AJ24" s="755">
        <f t="shared" ref="AJ24:AJ29" si="14">IFERROR(AI24/E24*1000,0)</f>
        <v>0</v>
      </c>
      <c r="AK24" s="32"/>
    </row>
    <row r="25" spans="1:48" s="22" customFormat="1" ht="16.399999999999999" customHeight="1" x14ac:dyDescent="0.35">
      <c r="A25" s="275" t="s">
        <v>163</v>
      </c>
      <c r="B25" s="252"/>
      <c r="C25" s="252"/>
      <c r="D25" s="252"/>
      <c r="E25" s="142"/>
      <c r="F25" s="238"/>
      <c r="G25" s="29"/>
      <c r="H25" s="29"/>
      <c r="I25" s="253"/>
      <c r="J25" s="253"/>
      <c r="K25" s="254"/>
      <c r="L25" s="749">
        <f t="shared" si="8"/>
        <v>0</v>
      </c>
      <c r="M25" s="750">
        <f t="shared" si="9"/>
        <v>0</v>
      </c>
      <c r="N25" s="238"/>
      <c r="O25" s="29"/>
      <c r="P25" s="29"/>
      <c r="Q25" s="253"/>
      <c r="R25" s="253"/>
      <c r="S25" s="254"/>
      <c r="T25" s="749">
        <f t="shared" si="10"/>
        <v>0</v>
      </c>
      <c r="U25" s="750">
        <f t="shared" si="11"/>
        <v>0</v>
      </c>
      <c r="V25" s="238"/>
      <c r="W25" s="29"/>
      <c r="X25" s="29"/>
      <c r="Y25" s="253"/>
      <c r="Z25" s="253"/>
      <c r="AA25" s="254"/>
      <c r="AB25" s="749">
        <f>V25*AA25/1000</f>
        <v>0</v>
      </c>
      <c r="AC25" s="756">
        <f t="shared" si="12"/>
        <v>0</v>
      </c>
      <c r="AD25" s="238"/>
      <c r="AE25" s="29"/>
      <c r="AF25" s="29"/>
      <c r="AG25" s="253"/>
      <c r="AH25" s="255"/>
      <c r="AI25" s="749">
        <f t="shared" si="13"/>
        <v>0</v>
      </c>
      <c r="AJ25" s="756">
        <f t="shared" si="14"/>
        <v>0</v>
      </c>
      <c r="AK25" s="31"/>
    </row>
    <row r="26" spans="1:48" s="22" customFormat="1" ht="16.399999999999999" customHeight="1" x14ac:dyDescent="0.35">
      <c r="A26" s="671" t="s">
        <v>164</v>
      </c>
      <c r="B26" s="256"/>
      <c r="C26" s="256"/>
      <c r="D26" s="256"/>
      <c r="E26" s="48"/>
      <c r="F26" s="230"/>
      <c r="G26" s="24"/>
      <c r="H26" s="24"/>
      <c r="I26" s="257"/>
      <c r="J26" s="257"/>
      <c r="K26" s="258"/>
      <c r="L26" s="749">
        <f t="shared" si="8"/>
        <v>0</v>
      </c>
      <c r="M26" s="751">
        <f t="shared" si="9"/>
        <v>0</v>
      </c>
      <c r="N26" s="230"/>
      <c r="O26" s="24"/>
      <c r="P26" s="24"/>
      <c r="Q26" s="257"/>
      <c r="R26" s="257"/>
      <c r="S26" s="258"/>
      <c r="T26" s="749">
        <f t="shared" si="10"/>
        <v>0</v>
      </c>
      <c r="U26" s="751">
        <f t="shared" si="11"/>
        <v>0</v>
      </c>
      <c r="V26" s="230"/>
      <c r="W26" s="24"/>
      <c r="X26" s="24"/>
      <c r="Y26" s="257"/>
      <c r="Z26" s="257"/>
      <c r="AA26" s="258"/>
      <c r="AB26" s="749">
        <f t="shared" ref="AB26" si="15">V26*AA26/1000</f>
        <v>0</v>
      </c>
      <c r="AC26" s="751">
        <f t="shared" si="12"/>
        <v>0</v>
      </c>
      <c r="AD26" s="230"/>
      <c r="AE26" s="24"/>
      <c r="AF26" s="24"/>
      <c r="AG26" s="257"/>
      <c r="AH26" s="259"/>
      <c r="AI26" s="749">
        <f t="shared" si="13"/>
        <v>0</v>
      </c>
      <c r="AJ26" s="750">
        <f t="shared" si="14"/>
        <v>0</v>
      </c>
      <c r="AK26" s="32"/>
    </row>
    <row r="27" spans="1:48" s="22" customFormat="1" ht="16.399999999999999" customHeight="1" x14ac:dyDescent="0.35">
      <c r="A27" s="274" t="s">
        <v>165</v>
      </c>
      <c r="B27" s="252"/>
      <c r="C27" s="252"/>
      <c r="D27" s="252"/>
      <c r="E27" s="142"/>
      <c r="F27" s="238"/>
      <c r="G27" s="29"/>
      <c r="H27" s="29"/>
      <c r="I27" s="253"/>
      <c r="J27" s="253"/>
      <c r="K27" s="254"/>
      <c r="L27" s="752">
        <f t="shared" si="8"/>
        <v>0</v>
      </c>
      <c r="M27" s="748">
        <f t="shared" si="9"/>
        <v>0</v>
      </c>
      <c r="N27" s="238"/>
      <c r="O27" s="29"/>
      <c r="P27" s="29"/>
      <c r="Q27" s="253"/>
      <c r="R27" s="253"/>
      <c r="S27" s="254"/>
      <c r="T27" s="752">
        <f t="shared" si="10"/>
        <v>0</v>
      </c>
      <c r="U27" s="748">
        <f t="shared" si="11"/>
        <v>0</v>
      </c>
      <c r="V27" s="238"/>
      <c r="W27" s="29"/>
      <c r="X27" s="29"/>
      <c r="Y27" s="253"/>
      <c r="Z27" s="253"/>
      <c r="AA27" s="254"/>
      <c r="AB27" s="752">
        <f t="shared" ref="AB27" si="16">V27*AA27/1000</f>
        <v>0</v>
      </c>
      <c r="AC27" s="755">
        <f t="shared" si="12"/>
        <v>0</v>
      </c>
      <c r="AD27" s="238"/>
      <c r="AE27" s="29"/>
      <c r="AF27" s="29"/>
      <c r="AG27" s="253"/>
      <c r="AH27" s="255"/>
      <c r="AI27" s="752">
        <f t="shared" si="13"/>
        <v>0</v>
      </c>
      <c r="AJ27" s="755">
        <f t="shared" si="14"/>
        <v>0</v>
      </c>
      <c r="AK27" s="31"/>
    </row>
    <row r="28" spans="1:48" s="22" customFormat="1" ht="16.399999999999999" customHeight="1" x14ac:dyDescent="0.35">
      <c r="A28" s="275" t="s">
        <v>166</v>
      </c>
      <c r="B28" s="252"/>
      <c r="C28" s="252"/>
      <c r="D28" s="252"/>
      <c r="E28" s="142"/>
      <c r="F28" s="260"/>
      <c r="G28" s="29"/>
      <c r="H28" s="29"/>
      <c r="I28" s="253"/>
      <c r="J28" s="253"/>
      <c r="K28" s="254"/>
      <c r="L28" s="749">
        <f t="shared" si="8"/>
        <v>0</v>
      </c>
      <c r="M28" s="750">
        <f t="shared" si="9"/>
        <v>0</v>
      </c>
      <c r="N28" s="260"/>
      <c r="O28" s="29"/>
      <c r="P28" s="29"/>
      <c r="Q28" s="253"/>
      <c r="R28" s="253"/>
      <c r="S28" s="254"/>
      <c r="T28" s="749">
        <f t="shared" si="10"/>
        <v>0</v>
      </c>
      <c r="U28" s="750">
        <f t="shared" si="11"/>
        <v>0</v>
      </c>
      <c r="V28" s="260"/>
      <c r="W28" s="29"/>
      <c r="X28" s="29"/>
      <c r="Y28" s="253"/>
      <c r="Z28" s="253"/>
      <c r="AA28" s="254"/>
      <c r="AB28" s="749">
        <f>V28*AA28/1000</f>
        <v>0</v>
      </c>
      <c r="AC28" s="756">
        <f t="shared" si="12"/>
        <v>0</v>
      </c>
      <c r="AD28" s="260"/>
      <c r="AE28" s="29"/>
      <c r="AF28" s="29"/>
      <c r="AG28" s="253"/>
      <c r="AH28" s="255"/>
      <c r="AI28" s="749">
        <f t="shared" si="13"/>
        <v>0</v>
      </c>
      <c r="AJ28" s="756">
        <f t="shared" si="14"/>
        <v>0</v>
      </c>
      <c r="AK28" s="31"/>
    </row>
    <row r="29" spans="1:48" s="22" customFormat="1" ht="16.399999999999999" customHeight="1" x14ac:dyDescent="0.35">
      <c r="A29" s="274" t="s">
        <v>167</v>
      </c>
      <c r="B29" s="261"/>
      <c r="C29" s="261"/>
      <c r="D29" s="261"/>
      <c r="E29" s="48"/>
      <c r="F29" s="262"/>
      <c r="G29" s="24"/>
      <c r="H29" s="24"/>
      <c r="I29" s="263"/>
      <c r="J29" s="263"/>
      <c r="K29" s="264"/>
      <c r="L29" s="752">
        <f t="shared" si="8"/>
        <v>0</v>
      </c>
      <c r="M29" s="748">
        <f t="shared" si="9"/>
        <v>0</v>
      </c>
      <c r="N29" s="262"/>
      <c r="O29" s="24"/>
      <c r="P29" s="24"/>
      <c r="Q29" s="263"/>
      <c r="R29" s="263"/>
      <c r="S29" s="264"/>
      <c r="T29" s="752">
        <f t="shared" si="10"/>
        <v>0</v>
      </c>
      <c r="U29" s="748">
        <f t="shared" si="11"/>
        <v>0</v>
      </c>
      <c r="V29" s="262"/>
      <c r="W29" s="24"/>
      <c r="X29" s="24"/>
      <c r="Y29" s="263"/>
      <c r="Z29" s="263"/>
      <c r="AA29" s="264"/>
      <c r="AB29" s="752">
        <f>V29*AA29/1000</f>
        <v>0</v>
      </c>
      <c r="AC29" s="755">
        <f t="shared" si="12"/>
        <v>0</v>
      </c>
      <c r="AD29" s="265"/>
      <c r="AE29" s="24"/>
      <c r="AF29" s="24"/>
      <c r="AG29" s="263"/>
      <c r="AH29" s="266"/>
      <c r="AI29" s="752">
        <f t="shared" si="13"/>
        <v>0</v>
      </c>
      <c r="AJ29" s="755">
        <f t="shared" si="14"/>
        <v>0</v>
      </c>
      <c r="AK29" s="36"/>
    </row>
    <row r="30" spans="1:48" s="21" customFormat="1" ht="16.399999999999999" customHeight="1" x14ac:dyDescent="0.35">
      <c r="A30" s="267" t="s">
        <v>115</v>
      </c>
      <c r="B30" s="268"/>
      <c r="C30" s="268"/>
      <c r="D30" s="268"/>
      <c r="E30" s="763">
        <f>SUM(E24:E29)</f>
        <v>0</v>
      </c>
      <c r="F30" s="764">
        <f>SUM(F24:F29)</f>
        <v>0</v>
      </c>
      <c r="G30" s="761">
        <f>SUM(G24:G29)/6</f>
        <v>0</v>
      </c>
      <c r="H30" s="761">
        <f>SUM(H24:H29)/6</f>
        <v>0</v>
      </c>
      <c r="I30" s="269"/>
      <c r="J30" s="268"/>
      <c r="K30" s="268"/>
      <c r="L30" s="63">
        <f>SUM(L24:L29)</f>
        <v>0</v>
      </c>
      <c r="M30" s="753"/>
      <c r="N30" s="753">
        <f>SUM(N24:N29)</f>
        <v>0</v>
      </c>
      <c r="O30" s="761">
        <f>SUM(O24:O29)/6</f>
        <v>0</v>
      </c>
      <c r="P30" s="761">
        <f>SUM(P24:P29)/6</f>
        <v>0</v>
      </c>
      <c r="Q30" s="269"/>
      <c r="R30" s="268"/>
      <c r="S30" s="268"/>
      <c r="T30" s="63">
        <f>SUM(T24:T29)</f>
        <v>0</v>
      </c>
      <c r="U30" s="754"/>
      <c r="V30" s="754">
        <f>SUM(V24:V29)</f>
        <v>0</v>
      </c>
      <c r="W30" s="761">
        <f>SUM(W24:W29)/6</f>
        <v>0</v>
      </c>
      <c r="X30" s="761">
        <f>SUM(X24:X29)/6</f>
        <v>0</v>
      </c>
      <c r="Y30" s="269"/>
      <c r="Z30" s="268"/>
      <c r="AA30" s="268"/>
      <c r="AB30" s="757">
        <f>SUM(AB24:AB29)</f>
        <v>0</v>
      </c>
      <c r="AC30" s="754"/>
      <c r="AD30" s="753">
        <f>SUM(AD24:AD29)</f>
        <v>0</v>
      </c>
      <c r="AE30" s="761">
        <f>SUM(AE24:AE29)/6</f>
        <v>0</v>
      </c>
      <c r="AF30" s="761">
        <f>SUM(AF24:AF29)/6</f>
        <v>0</v>
      </c>
      <c r="AG30" s="269"/>
      <c r="AH30" s="268"/>
      <c r="AI30" s="757">
        <f>SUM(AI24:AI29)</f>
        <v>0</v>
      </c>
      <c r="AJ30" s="758"/>
      <c r="AK30" s="270"/>
    </row>
    <row r="31" spans="1:48" s="21" customFormat="1" ht="15.5" x14ac:dyDescent="0.35">
      <c r="A31" s="38"/>
      <c r="B31" s="38"/>
      <c r="C31" s="38"/>
      <c r="D31" s="38"/>
      <c r="E31" s="38"/>
      <c r="F31" s="38"/>
      <c r="G31" s="38"/>
      <c r="H31" s="38"/>
      <c r="I31" s="38"/>
      <c r="J31" s="38"/>
      <c r="K31" s="159"/>
      <c r="L31" s="38"/>
      <c r="M31" s="38"/>
      <c r="N31" s="38"/>
      <c r="O31" s="38"/>
      <c r="P31" s="38"/>
      <c r="Q31" s="38"/>
      <c r="R31" s="38"/>
      <c r="S31" s="38"/>
      <c r="T31" s="38"/>
      <c r="U31" s="38"/>
      <c r="V31" s="38"/>
      <c r="W31" s="38"/>
      <c r="X31" s="38"/>
      <c r="Y31" s="38"/>
      <c r="Z31" s="38"/>
      <c r="AA31" s="38"/>
      <c r="AB31" s="38"/>
      <c r="AC31" s="38"/>
      <c r="AD31" s="38"/>
      <c r="AE31" s="38"/>
      <c r="AF31" s="38"/>
      <c r="AI31" s="38"/>
      <c r="AJ31" s="38"/>
      <c r="AK31" s="38"/>
    </row>
    <row r="32" spans="1:48" s="22" customFormat="1" ht="15.5" x14ac:dyDescent="0.3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I32" s="20"/>
      <c r="AJ32" s="20"/>
      <c r="AK32" s="20"/>
    </row>
    <row r="33" spans="1:37" s="22" customFormat="1" ht="15.5" x14ac:dyDescent="0.35">
      <c r="A33" s="46"/>
      <c r="B33" s="20"/>
      <c r="C33" s="20"/>
      <c r="D33" s="20"/>
      <c r="E33" s="20"/>
      <c r="F33" s="20"/>
      <c r="G33" s="20"/>
      <c r="H33" s="20"/>
      <c r="I33" s="20"/>
      <c r="J33" s="20"/>
      <c r="K33" s="20"/>
      <c r="L33" s="20"/>
      <c r="M33" s="20"/>
      <c r="N33" s="20"/>
      <c r="O33" s="20"/>
      <c r="P33" s="20"/>
      <c r="Q33" s="20"/>
      <c r="R33" s="20"/>
      <c r="S33" s="20"/>
      <c r="T33" s="20"/>
      <c r="U33" s="20"/>
      <c r="V33" s="20"/>
      <c r="W33" s="20"/>
      <c r="X33" s="20"/>
      <c r="Y33" s="20"/>
      <c r="Z33" s="324"/>
      <c r="AA33" s="20"/>
      <c r="AB33" s="20"/>
      <c r="AC33" s="20"/>
      <c r="AD33" s="20"/>
      <c r="AE33" s="20"/>
      <c r="AF33" s="20"/>
      <c r="AI33" s="20"/>
      <c r="AJ33" s="20"/>
      <c r="AK33" s="20"/>
    </row>
    <row r="34" spans="1:37" s="22" customFormat="1" ht="15.5" x14ac:dyDescent="0.3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I34" s="20"/>
      <c r="AJ34" s="20"/>
      <c r="AK34" s="20"/>
    </row>
    <row r="35" spans="1:37" s="22" customFormat="1" ht="15.5" x14ac:dyDescent="0.35">
      <c r="A35" s="20"/>
      <c r="B35" s="20"/>
      <c r="C35" s="20"/>
      <c r="D35" s="20"/>
      <c r="E35" s="20"/>
      <c r="F35" s="20"/>
      <c r="G35" s="20"/>
      <c r="H35" s="20"/>
      <c r="I35" s="20"/>
      <c r="J35" s="20"/>
      <c r="K35" s="20"/>
      <c r="L35" s="20"/>
      <c r="M35" s="20"/>
      <c r="N35" s="20"/>
      <c r="O35" s="20"/>
      <c r="P35" s="20"/>
      <c r="Q35" s="20"/>
      <c r="R35" s="20"/>
      <c r="S35" s="39"/>
      <c r="T35" s="20"/>
      <c r="U35" s="20"/>
      <c r="V35" s="20"/>
      <c r="W35" s="20"/>
      <c r="X35" s="20"/>
      <c r="Y35" s="20"/>
      <c r="Z35" s="20"/>
      <c r="AA35" s="20"/>
      <c r="AB35" s="20"/>
      <c r="AC35" s="20"/>
      <c r="AD35" s="20"/>
      <c r="AE35" s="20"/>
      <c r="AF35" s="20"/>
      <c r="AI35" s="20"/>
      <c r="AJ35" s="20"/>
      <c r="AK35" s="20"/>
    </row>
    <row r="36" spans="1:37" s="22" customFormat="1" ht="15.5" x14ac:dyDescent="0.35">
      <c r="A36" s="20"/>
      <c r="B36" s="20"/>
      <c r="C36" s="20"/>
      <c r="D36" s="20"/>
      <c r="E36" s="20"/>
      <c r="F36" s="20"/>
      <c r="G36" s="20"/>
      <c r="H36" s="20"/>
      <c r="I36" s="20"/>
      <c r="J36" s="20"/>
      <c r="K36" s="20"/>
      <c r="L36" s="20"/>
      <c r="M36" s="20"/>
      <c r="N36" s="20"/>
      <c r="O36" s="20"/>
      <c r="P36" s="20"/>
      <c r="Q36" s="20"/>
      <c r="R36" s="20"/>
      <c r="S36" s="39"/>
      <c r="T36" s="20"/>
      <c r="U36" s="20"/>
      <c r="V36" s="20"/>
      <c r="W36" s="20"/>
      <c r="X36" s="20"/>
      <c r="Y36" s="20"/>
      <c r="Z36" s="20"/>
      <c r="AA36" s="20"/>
      <c r="AB36" s="20"/>
      <c r="AC36" s="20"/>
      <c r="AD36" s="20"/>
      <c r="AE36" s="20"/>
      <c r="AF36" s="20"/>
      <c r="AI36" s="20"/>
      <c r="AJ36" s="20"/>
      <c r="AK36" s="20"/>
    </row>
    <row r="37" spans="1:37" s="22" customFormat="1" ht="15.5" x14ac:dyDescent="0.35">
      <c r="A37" s="20"/>
      <c r="B37" s="20"/>
      <c r="C37" s="20"/>
      <c r="D37" s="20"/>
      <c r="E37" s="20"/>
      <c r="F37" s="20"/>
      <c r="G37" s="20"/>
      <c r="H37" s="20"/>
      <c r="I37" s="20"/>
      <c r="J37" s="20"/>
      <c r="K37" s="20"/>
      <c r="L37" s="20"/>
      <c r="M37" s="20"/>
      <c r="N37" s="20"/>
      <c r="O37" s="20"/>
      <c r="P37" s="20"/>
      <c r="Q37" s="20"/>
      <c r="R37" s="20"/>
      <c r="S37" s="39"/>
      <c r="T37" s="20"/>
      <c r="U37" s="20"/>
      <c r="V37" s="20"/>
      <c r="W37" s="20"/>
      <c r="X37" s="20"/>
      <c r="Y37" s="20"/>
      <c r="Z37" s="20"/>
      <c r="AA37" s="20"/>
      <c r="AB37" s="20"/>
      <c r="AC37" s="20"/>
      <c r="AD37" s="20"/>
      <c r="AE37" s="20"/>
      <c r="AF37" s="20"/>
      <c r="AI37" s="20"/>
      <c r="AJ37" s="20"/>
      <c r="AK37" s="20"/>
    </row>
    <row r="38" spans="1:37" s="22" customFormat="1" ht="15.5" x14ac:dyDescent="0.35">
      <c r="A38" s="20"/>
      <c r="B38" s="20"/>
      <c r="C38" s="20"/>
      <c r="D38" s="20"/>
      <c r="E38" s="20"/>
      <c r="F38" s="20"/>
      <c r="G38" s="20"/>
      <c r="H38" s="20"/>
      <c r="I38" s="20"/>
      <c r="J38" s="20"/>
      <c r="K38" s="20"/>
      <c r="L38" s="20"/>
      <c r="M38" s="20"/>
      <c r="N38" s="20"/>
      <c r="O38" s="20"/>
      <c r="P38" s="20"/>
      <c r="Q38" s="20"/>
      <c r="R38" s="20"/>
      <c r="S38" s="39"/>
      <c r="T38" s="20"/>
      <c r="U38" s="20"/>
      <c r="V38" s="20"/>
      <c r="W38" s="20"/>
      <c r="X38" s="20"/>
      <c r="Y38" s="20"/>
      <c r="Z38" s="20"/>
      <c r="AA38" s="20"/>
      <c r="AB38" s="20"/>
      <c r="AC38" s="20"/>
      <c r="AD38" s="20"/>
      <c r="AE38" s="20"/>
      <c r="AF38" s="20"/>
      <c r="AI38" s="20"/>
      <c r="AJ38" s="20"/>
      <c r="AK38" s="20"/>
    </row>
    <row r="39" spans="1:37" s="22" customFormat="1" ht="15.5" x14ac:dyDescent="0.35">
      <c r="A39" s="20"/>
      <c r="B39" s="20"/>
      <c r="C39" s="20"/>
      <c r="D39" s="20"/>
      <c r="E39" s="20"/>
      <c r="F39" s="20"/>
      <c r="G39" s="20"/>
      <c r="H39" s="20"/>
      <c r="I39" s="20"/>
      <c r="J39" s="20"/>
      <c r="K39" s="20"/>
      <c r="L39" s="20"/>
      <c r="M39" s="20"/>
      <c r="N39" s="20"/>
      <c r="O39" s="20"/>
      <c r="P39" s="20"/>
      <c r="Q39" s="20"/>
      <c r="R39" s="20"/>
      <c r="S39" s="39"/>
      <c r="T39" s="20"/>
      <c r="U39" s="20"/>
      <c r="V39" s="20"/>
      <c r="W39" s="20"/>
      <c r="X39" s="20"/>
      <c r="Y39" s="20"/>
      <c r="Z39" s="20"/>
      <c r="AA39" s="20"/>
      <c r="AB39" s="20"/>
      <c r="AC39" s="20"/>
      <c r="AD39" s="20"/>
      <c r="AE39" s="20"/>
      <c r="AF39" s="20"/>
      <c r="AI39" s="20"/>
      <c r="AJ39" s="20"/>
      <c r="AK39" s="20"/>
    </row>
    <row r="40" spans="1:37" s="22" customFormat="1" ht="15.5" x14ac:dyDescent="0.35">
      <c r="A40" s="38" t="s">
        <v>117</v>
      </c>
      <c r="B40" s="20"/>
      <c r="C40" s="20"/>
      <c r="D40" s="20"/>
      <c r="E40" s="20"/>
      <c r="F40" s="20"/>
      <c r="G40" s="20"/>
      <c r="H40" s="20"/>
      <c r="I40" s="20"/>
      <c r="J40" s="20"/>
      <c r="K40" s="20"/>
      <c r="L40" s="20"/>
      <c r="M40" s="20"/>
      <c r="N40" s="20"/>
      <c r="O40" s="20"/>
      <c r="P40" s="20"/>
      <c r="Q40" s="20"/>
      <c r="R40" s="20"/>
      <c r="S40" s="39"/>
      <c r="T40" s="20"/>
      <c r="U40" s="20"/>
      <c r="V40" s="20"/>
      <c r="W40" s="20"/>
      <c r="X40" s="20"/>
      <c r="Y40" s="20"/>
      <c r="Z40" s="20"/>
      <c r="AA40" s="20"/>
      <c r="AB40" s="20"/>
      <c r="AC40" s="20"/>
      <c r="AD40" s="20"/>
      <c r="AE40" s="20"/>
      <c r="AF40" s="20"/>
      <c r="AI40" s="20"/>
      <c r="AJ40" s="20"/>
      <c r="AK40" s="20"/>
    </row>
    <row r="41" spans="1:37" s="22" customFormat="1" ht="15.5" x14ac:dyDescent="0.35">
      <c r="A41" s="159" t="s">
        <v>168</v>
      </c>
      <c r="B41" s="20"/>
      <c r="C41" s="20"/>
      <c r="D41" s="20"/>
      <c r="E41" s="20"/>
      <c r="F41" s="20"/>
      <c r="G41" s="20"/>
      <c r="H41" s="20"/>
      <c r="I41" s="20"/>
      <c r="J41" s="20"/>
      <c r="K41" s="20"/>
      <c r="L41" s="20"/>
      <c r="M41" s="20"/>
      <c r="N41" s="20"/>
      <c r="O41" s="20"/>
      <c r="P41" s="20"/>
      <c r="Q41" s="20"/>
      <c r="R41" s="20"/>
      <c r="S41" s="39"/>
      <c r="T41" s="20"/>
      <c r="U41" s="20"/>
      <c r="V41" s="20"/>
      <c r="W41" s="20"/>
      <c r="X41" s="20"/>
      <c r="Y41" s="20"/>
      <c r="Z41" s="20"/>
      <c r="AA41" s="20"/>
      <c r="AB41" s="20"/>
      <c r="AC41" s="20"/>
      <c r="AD41" s="20"/>
      <c r="AE41" s="20"/>
      <c r="AF41" s="20"/>
      <c r="AI41" s="20"/>
      <c r="AJ41" s="20"/>
      <c r="AK41" s="20"/>
    </row>
    <row r="42" spans="1:37" s="22" customFormat="1" ht="15.5" x14ac:dyDescent="0.35">
      <c r="A42" s="20" t="s">
        <v>171</v>
      </c>
      <c r="B42" s="20"/>
      <c r="C42" s="20"/>
      <c r="D42" s="20"/>
      <c r="E42" s="20"/>
      <c r="F42" s="20"/>
      <c r="G42" s="20"/>
      <c r="H42" s="20"/>
      <c r="I42" s="20"/>
      <c r="J42" s="20"/>
      <c r="K42" s="20"/>
      <c r="L42" s="20"/>
      <c r="M42" s="20"/>
      <c r="N42" s="20"/>
      <c r="O42" s="20"/>
      <c r="P42" s="20"/>
      <c r="Q42" s="20"/>
      <c r="R42" s="20"/>
      <c r="S42" s="39"/>
      <c r="T42" s="20"/>
      <c r="U42" s="20"/>
      <c r="V42" s="20"/>
      <c r="W42" s="20"/>
      <c r="X42" s="20"/>
      <c r="Y42" s="20"/>
      <c r="Z42" s="20"/>
      <c r="AA42" s="20"/>
      <c r="AB42" s="20"/>
      <c r="AC42" s="20"/>
      <c r="AD42" s="20"/>
      <c r="AE42" s="20"/>
      <c r="AF42" s="20"/>
      <c r="AI42" s="20"/>
      <c r="AJ42" s="20"/>
      <c r="AK42" s="20"/>
    </row>
    <row r="43" spans="1:37" x14ac:dyDescent="0.35">
      <c r="A43"/>
      <c r="B43"/>
      <c r="C43"/>
      <c r="D43"/>
      <c r="E43"/>
      <c r="F43"/>
      <c r="G43"/>
      <c r="H43"/>
      <c r="I43"/>
      <c r="J43"/>
      <c r="K43"/>
      <c r="L43"/>
      <c r="M43"/>
      <c r="N43"/>
      <c r="O43"/>
      <c r="P43"/>
      <c r="Q43"/>
      <c r="R43"/>
      <c r="S43" s="325"/>
      <c r="T43"/>
      <c r="U43"/>
      <c r="V43"/>
      <c r="W43"/>
      <c r="X43"/>
      <c r="Y43"/>
      <c r="Z43"/>
      <c r="AA43"/>
      <c r="AB43"/>
      <c r="AC43"/>
      <c r="AD43"/>
      <c r="AE43"/>
      <c r="AF43"/>
      <c r="AI43"/>
      <c r="AJ43"/>
      <c r="AK43"/>
    </row>
    <row r="44" spans="1:37" x14ac:dyDescent="0.35">
      <c r="A44"/>
      <c r="B44"/>
      <c r="C44"/>
      <c r="D44"/>
      <c r="E44"/>
      <c r="F44"/>
      <c r="G44"/>
      <c r="H44"/>
      <c r="I44"/>
      <c r="J44"/>
      <c r="K44"/>
      <c r="L44"/>
      <c r="M44"/>
      <c r="N44"/>
      <c r="O44"/>
      <c r="P44"/>
      <c r="Q44"/>
      <c r="R44"/>
      <c r="S44" s="325"/>
      <c r="T44"/>
      <c r="U44"/>
      <c r="V44"/>
      <c r="W44"/>
      <c r="X44"/>
      <c r="Y44"/>
      <c r="Z44"/>
      <c r="AA44"/>
      <c r="AB44"/>
      <c r="AC44"/>
      <c r="AD44"/>
      <c r="AE44"/>
      <c r="AF44"/>
      <c r="AI44"/>
      <c r="AJ44"/>
      <c r="AK44"/>
    </row>
    <row r="45" spans="1:37" x14ac:dyDescent="0.35">
      <c r="A45"/>
      <c r="B45"/>
      <c r="C45"/>
      <c r="D45"/>
      <c r="E45"/>
      <c r="F45"/>
      <c r="G45"/>
      <c r="H45"/>
      <c r="I45"/>
      <c r="J45"/>
      <c r="K45"/>
      <c r="L45"/>
      <c r="M45"/>
      <c r="N45"/>
      <c r="O45"/>
      <c r="P45"/>
      <c r="Q45"/>
      <c r="R45"/>
      <c r="S45" s="325"/>
      <c r="T45"/>
      <c r="U45"/>
      <c r="V45"/>
      <c r="W45"/>
      <c r="X45"/>
      <c r="Y45"/>
      <c r="Z45"/>
      <c r="AA45"/>
      <c r="AB45"/>
      <c r="AC45"/>
      <c r="AD45"/>
      <c r="AE45"/>
      <c r="AF45"/>
      <c r="AI45"/>
      <c r="AJ45"/>
      <c r="AK45"/>
    </row>
    <row r="46" spans="1:37" x14ac:dyDescent="0.35">
      <c r="A46"/>
      <c r="B46"/>
      <c r="C46"/>
      <c r="D46"/>
      <c r="E46"/>
      <c r="F46"/>
      <c r="G46"/>
      <c r="H46"/>
      <c r="I46"/>
      <c r="J46"/>
      <c r="K46"/>
      <c r="L46"/>
      <c r="M46"/>
      <c r="N46"/>
      <c r="O46"/>
      <c r="P46"/>
      <c r="Q46"/>
      <c r="R46"/>
      <c r="S46" s="325"/>
      <c r="T46"/>
      <c r="U46"/>
      <c r="V46"/>
      <c r="W46"/>
      <c r="X46"/>
      <c r="Y46"/>
      <c r="Z46"/>
      <c r="AA46"/>
      <c r="AB46"/>
      <c r="AC46"/>
      <c r="AD46"/>
      <c r="AE46"/>
      <c r="AF46"/>
      <c r="AI46"/>
      <c r="AJ46"/>
      <c r="AK46"/>
    </row>
    <row r="47" spans="1:37" x14ac:dyDescent="0.35">
      <c r="A47"/>
      <c r="B47"/>
      <c r="C47"/>
      <c r="D47"/>
      <c r="E47"/>
      <c r="F47"/>
      <c r="G47"/>
      <c r="H47"/>
      <c r="I47"/>
      <c r="J47"/>
      <c r="K47"/>
      <c r="L47"/>
      <c r="M47"/>
      <c r="N47"/>
      <c r="O47"/>
      <c r="P47"/>
      <c r="Q47"/>
      <c r="R47"/>
      <c r="S47" s="325"/>
      <c r="T47"/>
      <c r="U47"/>
      <c r="V47"/>
      <c r="W47"/>
      <c r="X47"/>
      <c r="Y47"/>
      <c r="Z47"/>
      <c r="AA47"/>
      <c r="AB47"/>
      <c r="AC47"/>
      <c r="AD47"/>
      <c r="AE47"/>
      <c r="AF47"/>
      <c r="AI47"/>
      <c r="AJ47"/>
      <c r="AK47"/>
    </row>
    <row r="48" spans="1:37" x14ac:dyDescent="0.35">
      <c r="A48"/>
      <c r="B48"/>
      <c r="C48"/>
      <c r="D48"/>
      <c r="E48"/>
      <c r="F48"/>
      <c r="G48"/>
      <c r="H48"/>
      <c r="I48"/>
      <c r="J48"/>
      <c r="K48"/>
      <c r="L48"/>
      <c r="M48"/>
      <c r="N48"/>
      <c r="O48"/>
      <c r="P48"/>
      <c r="Q48"/>
      <c r="R48"/>
      <c r="S48" s="325"/>
      <c r="T48"/>
      <c r="U48"/>
      <c r="V48"/>
      <c r="W48"/>
      <c r="X48"/>
      <c r="Y48"/>
      <c r="Z48"/>
      <c r="AA48"/>
      <c r="AB48"/>
      <c r="AC48"/>
      <c r="AD48"/>
      <c r="AE48"/>
      <c r="AF48"/>
      <c r="AI48"/>
      <c r="AJ48"/>
      <c r="AK48"/>
    </row>
    <row r="49" spans="1:37" x14ac:dyDescent="0.35">
      <c r="A49"/>
      <c r="B49"/>
      <c r="C49"/>
      <c r="D49"/>
      <c r="E49"/>
      <c r="F49"/>
      <c r="G49"/>
      <c r="H49"/>
      <c r="I49"/>
      <c r="J49"/>
      <c r="K49"/>
      <c r="L49"/>
      <c r="M49"/>
      <c r="N49"/>
      <c r="O49"/>
      <c r="P49"/>
      <c r="Q49"/>
      <c r="R49"/>
      <c r="S49"/>
      <c r="T49"/>
      <c r="U49"/>
      <c r="V49"/>
      <c r="W49"/>
      <c r="X49"/>
      <c r="Y49"/>
      <c r="Z49"/>
      <c r="AA49"/>
      <c r="AB49"/>
      <c r="AC49"/>
      <c r="AD49"/>
      <c r="AE49"/>
      <c r="AF49"/>
      <c r="AI49"/>
      <c r="AJ49"/>
      <c r="AK49"/>
    </row>
    <row r="50" spans="1:37" x14ac:dyDescent="0.35">
      <c r="A50"/>
      <c r="B50"/>
      <c r="C50"/>
      <c r="D50"/>
      <c r="E50"/>
      <c r="F50"/>
      <c r="G50"/>
      <c r="H50"/>
      <c r="I50"/>
      <c r="J50"/>
      <c r="K50"/>
      <c r="L50"/>
      <c r="M50"/>
      <c r="N50"/>
      <c r="O50"/>
      <c r="P50"/>
      <c r="Q50"/>
      <c r="R50"/>
      <c r="S50"/>
      <c r="T50"/>
      <c r="U50"/>
      <c r="V50"/>
      <c r="W50"/>
      <c r="X50"/>
      <c r="Y50"/>
      <c r="Z50"/>
      <c r="AA50"/>
      <c r="AB50"/>
      <c r="AC50"/>
      <c r="AD50"/>
      <c r="AE50"/>
      <c r="AF50"/>
      <c r="AI50"/>
      <c r="AJ50"/>
      <c r="AK50"/>
    </row>
  </sheetData>
  <sheetProtection algorithmName="SHA-512" hashValue="d9EaXyiRrKRwYbOP2bo5ffuWh19GyPPSrO4c7CLjUFKvBsRQw43C5YiwGiReMxjjhzBtWQ+/vi7LvXh2dyHqrQ==" saltValue="ECZ1NElWtQfxRLjdVwrCIg==" spinCount="100000" sheet="1" insertRows="0"/>
  <mergeCells count="2">
    <mergeCell ref="W1:X1"/>
    <mergeCell ref="W2:X2"/>
  </mergeCells>
  <phoneticPr fontId="14" type="noConversion"/>
  <conditionalFormatting sqref="R2">
    <cfRule type="iconSet" priority="25">
      <iconSet iconSet="4TrafficLights">
        <cfvo type="percent" val="0"/>
        <cfvo type="percent" val="25"/>
        <cfvo type="percent" val="50"/>
        <cfvo type="percent" val="75"/>
      </iconSet>
    </cfRule>
  </conditionalFormatting>
  <conditionalFormatting sqref="R3">
    <cfRule type="iconSet" priority="23">
      <iconSet iconSet="4TrafficLights">
        <cfvo type="percent" val="0"/>
        <cfvo type="percent" val="25"/>
        <cfvo type="percent" val="50"/>
        <cfvo type="percent" val="75"/>
      </iconSet>
    </cfRule>
  </conditionalFormatting>
  <conditionalFormatting sqref="R4">
    <cfRule type="iconSet" priority="21">
      <iconSet iconSet="4TrafficLights">
        <cfvo type="percent" val="0"/>
        <cfvo type="percent" val="25"/>
        <cfvo type="percent" val="50"/>
        <cfvo type="percent" val="75"/>
      </iconSet>
    </cfRule>
  </conditionalFormatting>
  <conditionalFormatting sqref="R5">
    <cfRule type="iconSet" priority="19">
      <iconSet iconSet="4TrafficLights">
        <cfvo type="percent" val="0"/>
        <cfvo type="percent" val="25"/>
        <cfvo type="percent" val="50"/>
        <cfvo type="percent" val="75"/>
      </iconSet>
    </cfRule>
  </conditionalFormatting>
  <conditionalFormatting sqref="R6">
    <cfRule type="iconSet" priority="17">
      <iconSet iconSet="4TrafficLights">
        <cfvo type="percent" val="0"/>
        <cfvo type="percent" val="25"/>
        <cfvo type="percent" val="50"/>
        <cfvo type="percent" val="75"/>
      </iconSet>
    </cfRule>
  </conditionalFormatting>
  <conditionalFormatting sqref="V1:V2">
    <cfRule type="iconSet" priority="27">
      <iconSet iconSet="4TrafficLights">
        <cfvo type="percent" val="0"/>
        <cfvo type="percent" val="25"/>
        <cfvo type="percent" val="50"/>
        <cfvo type="percent" val="75"/>
      </iconSet>
    </cfRule>
  </conditionalFormatting>
  <dataValidations count="2">
    <dataValidation type="list" allowBlank="1" showInputMessage="1" showErrorMessage="1" promptTitle="Lämmitys" prompt="Valitse lämmityksen päästökerroin" sqref="R35:S35" xr:uid="{276ED137-96F8-40D7-B354-C3DD9FAC4CD5}">
      <formula1>#REF!</formula1>
    </dataValidation>
    <dataValidation type="list" allowBlank="1" showInputMessage="1" showErrorMessage="1" sqref="S35:S48" xr:uid="{2D12FAFC-135B-492D-B171-367A801E5EEB}">
      <formula1>#REF!</formula1>
    </dataValidation>
  </dataValidations>
  <hyperlinks>
    <hyperlink ref="I18" r:id="rId1" display="https://www.klpaastolaskuri.fi/" xr:uid="{066CB30E-98D3-4AF0-B05B-3A1E920C7BE8}"/>
    <hyperlink ref="A41" r:id="rId2" display="https://www.klpaastolaskuri.fi/" xr:uid="{C539053B-DB03-4169-AAAA-920FFDBF50BF}"/>
  </hyperlinks>
  <pageMargins left="0.7" right="0.7" top="0.75" bottom="0.75" header="0.3" footer="0.3"/>
  <pageSetup paperSize="9" scale="60" fitToWidth="0" orientation="landscape" horizontalDpi="360" verticalDpi="360" r:id="rId3"/>
  <ignoredErrors>
    <ignoredError sqref="M13 T13:U16 AB13:AC16 AI13:AJ16 L25:M29 T25:U29 AB25:AC29 AI25:AJ29 H17 E30:F30 L30 N30 T30 V30 AB30 AD30 W17 AE17:AF17 O17:P17 AE30:AF30 W30:X30 O30:P30 G30:H30 AI12:AJ12 AB12:AC12 T12:U12 M14" unlockedFormula="1"/>
  </ignoredErrors>
  <drawing r:id="rId4"/>
  <legacyDrawing r:id="rId5"/>
  <extLst>
    <ext xmlns:x14="http://schemas.microsoft.com/office/spreadsheetml/2009/9/main" uri="{78C0D931-6437-407d-A8EE-F0AAD7539E65}">
      <x14:conditionalFormattings>
        <x14:conditionalFormatting xmlns:xm="http://schemas.microsoft.com/office/excel/2006/main">
          <x14:cfRule type="iconSet" priority="15" id="{E13D7E14-5CC7-4AA4-BBB1-C9072B078EA6}">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G11:H16</xm:sqref>
        </x14:conditionalFormatting>
        <x14:conditionalFormatting xmlns:xm="http://schemas.microsoft.com/office/excel/2006/main">
          <x14:cfRule type="iconSet" priority="48" id="{00000000-000E-0000-0300-000021000000}">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G17:H17</xm:sqref>
        </x14:conditionalFormatting>
        <x14:conditionalFormatting xmlns:xm="http://schemas.microsoft.com/office/excel/2006/main">
          <x14:cfRule type="iconSet" priority="1" id="{DA95F24E-582A-42EF-8EC3-9C684D89B1E7}">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G24:H29</xm:sqref>
        </x14:conditionalFormatting>
        <x14:conditionalFormatting xmlns:xm="http://schemas.microsoft.com/office/excel/2006/main">
          <x14:cfRule type="iconSet" priority="2" id="{16F0DE7F-5D26-4D2B-B822-48F4F424D9D7}">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G30:H30</xm:sqref>
        </x14:conditionalFormatting>
        <x14:conditionalFormatting xmlns:xm="http://schemas.microsoft.com/office/excel/2006/main">
          <x14:cfRule type="iconSet" priority="13" id="{A6F1C0A9-2625-47B6-A594-073325664E70}">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O11:P16</xm:sqref>
        </x14:conditionalFormatting>
        <x14:conditionalFormatting xmlns:xm="http://schemas.microsoft.com/office/excel/2006/main">
          <x14:cfRule type="iconSet" priority="14" id="{2A2EC3E1-306A-453A-B3CD-DBDCE37B40E1}">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O17:P17</xm:sqref>
        </x14:conditionalFormatting>
        <x14:conditionalFormatting xmlns:xm="http://schemas.microsoft.com/office/excel/2006/main">
          <x14:cfRule type="iconSet" priority="3" id="{CE61F9F8-CEE7-453F-BAC6-9CA2318D185C}">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O24:P29</xm:sqref>
        </x14:conditionalFormatting>
        <x14:conditionalFormatting xmlns:xm="http://schemas.microsoft.com/office/excel/2006/main">
          <x14:cfRule type="iconSet" priority="4" id="{7A52BF63-924D-4260-A916-6EF38C203E6B}">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O30:P30</xm:sqref>
        </x14:conditionalFormatting>
        <x14:conditionalFormatting xmlns:xm="http://schemas.microsoft.com/office/excel/2006/main">
          <x14:cfRule type="iconSet" priority="51" id="{39D48F52-634B-4124-91D9-A6BB52A8996B}">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Q1</xm:sqref>
        </x14:conditionalFormatting>
        <x14:conditionalFormatting xmlns:xm="http://schemas.microsoft.com/office/excel/2006/main">
          <x14:cfRule type="iconSet" priority="24" id="{DFC7EB16-1E35-4ADC-8582-B930E30CC3CB}">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R2</xm:sqref>
        </x14:conditionalFormatting>
        <x14:conditionalFormatting xmlns:xm="http://schemas.microsoft.com/office/excel/2006/main">
          <x14:cfRule type="iconSet" priority="22" id="{28792D59-3F2F-4F33-B09E-DE3056CFE85D}">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R3</xm:sqref>
        </x14:conditionalFormatting>
        <x14:conditionalFormatting xmlns:xm="http://schemas.microsoft.com/office/excel/2006/main">
          <x14:cfRule type="iconSet" priority="20" id="{E59FFC08-7065-48DF-939D-4ABCE54312F6}">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R4</xm:sqref>
        </x14:conditionalFormatting>
        <x14:conditionalFormatting xmlns:xm="http://schemas.microsoft.com/office/excel/2006/main">
          <x14:cfRule type="iconSet" priority="18" id="{B56991A5-562F-42EF-920E-A1BA4288963E}">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R5</xm:sqref>
        </x14:conditionalFormatting>
        <x14:conditionalFormatting xmlns:xm="http://schemas.microsoft.com/office/excel/2006/main">
          <x14:cfRule type="iconSet" priority="16" id="{177EBB30-5BC1-4B6A-8154-A4E7EF66BECF}">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R6</xm:sqref>
        </x14:conditionalFormatting>
        <x14:conditionalFormatting xmlns:xm="http://schemas.microsoft.com/office/excel/2006/main">
          <x14:cfRule type="iconSet" priority="26" id="{E8B4D224-CF5D-4068-B219-80A60350FDF8}">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V1:V2</xm:sqref>
        </x14:conditionalFormatting>
        <x14:conditionalFormatting xmlns:xm="http://schemas.microsoft.com/office/excel/2006/main">
          <x14:cfRule type="iconSet" priority="11" id="{8B2F6FDC-DBAD-4233-B4B5-F26DF661CD52}">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W11:X16</xm:sqref>
        </x14:conditionalFormatting>
        <x14:conditionalFormatting xmlns:xm="http://schemas.microsoft.com/office/excel/2006/main">
          <x14:cfRule type="iconSet" priority="12" id="{E5ACE601-7D87-4269-BD75-78A2E401891B}">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W17:X17</xm:sqref>
        </x14:conditionalFormatting>
        <x14:conditionalFormatting xmlns:xm="http://schemas.microsoft.com/office/excel/2006/main">
          <x14:cfRule type="iconSet" priority="5" id="{D15DF804-BBAA-4352-B0CD-A056F179CACD}">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W24:X29</xm:sqref>
        </x14:conditionalFormatting>
        <x14:conditionalFormatting xmlns:xm="http://schemas.microsoft.com/office/excel/2006/main">
          <x14:cfRule type="iconSet" priority="6" id="{335C1E67-08F1-46F1-B784-896417D60247}">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W30:X30</xm:sqref>
        </x14:conditionalFormatting>
        <x14:conditionalFormatting xmlns:xm="http://schemas.microsoft.com/office/excel/2006/main">
          <x14:cfRule type="iconSet" priority="9" id="{FD7A1E97-25FB-432A-8AB8-6C12A15C5BD1}">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AE11:AF16</xm:sqref>
        </x14:conditionalFormatting>
        <x14:conditionalFormatting xmlns:xm="http://schemas.microsoft.com/office/excel/2006/main">
          <x14:cfRule type="iconSet" priority="10" id="{32AB11BF-3982-4C6D-9A54-BB44EBF28712}">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AE17:AF17</xm:sqref>
        </x14:conditionalFormatting>
        <x14:conditionalFormatting xmlns:xm="http://schemas.microsoft.com/office/excel/2006/main">
          <x14:cfRule type="iconSet" priority="7" id="{88F21F4B-AF58-4D66-86CB-0F5B67591AC9}">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AE24:AF29</xm:sqref>
        </x14:conditionalFormatting>
        <x14:conditionalFormatting xmlns:xm="http://schemas.microsoft.com/office/excel/2006/main">
          <x14:cfRule type="iconSet" priority="8" id="{8C4B39E4-CD16-490E-848B-49154F619CC6}">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AE30:AF30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7B79D-E2C5-4A25-9412-0AB2BE699B9E}">
  <dimension ref="A1:S67"/>
  <sheetViews>
    <sheetView showGridLines="0" topLeftCell="A44" zoomScale="80" zoomScaleNormal="80" workbookViewId="0">
      <selection activeCell="E9" sqref="E9"/>
    </sheetView>
  </sheetViews>
  <sheetFormatPr defaultColWidth="8.54296875" defaultRowHeight="15.5" x14ac:dyDescent="0.35"/>
  <cols>
    <col min="1" max="1" width="73.54296875" style="1" customWidth="1"/>
    <col min="2" max="2" width="13.453125" style="16" customWidth="1"/>
    <col min="3" max="3" width="14.54296875" style="16" customWidth="1"/>
    <col min="4" max="4" width="16.90625" style="16" customWidth="1"/>
    <col min="5" max="5" width="9.54296875" style="16" customWidth="1"/>
    <col min="6" max="6" width="12.90625" style="16" customWidth="1"/>
    <col min="7" max="7" width="13.54296875" style="2" customWidth="1"/>
    <col min="8" max="8" width="11.453125" style="2" customWidth="1"/>
    <col min="9" max="9" width="15.08984375" style="155" customWidth="1"/>
    <col min="10" max="10" width="38.08984375" style="15" customWidth="1"/>
    <col min="11" max="11" width="10.54296875" style="22" customWidth="1"/>
    <col min="12" max="12" width="13.08984375" style="22" customWidth="1"/>
    <col min="13" max="13" width="8.54296875" style="1" customWidth="1"/>
    <col min="14" max="17" width="4.08984375" style="1" customWidth="1"/>
    <col min="18" max="18" width="13.54296875" style="726" hidden="1" customWidth="1"/>
    <col min="19" max="19" width="21.54296875" style="726" hidden="1" customWidth="1"/>
    <col min="20" max="16384" width="8.54296875" style="1"/>
  </cols>
  <sheetData>
    <row r="1" spans="1:19" ht="53.9" customHeight="1" x14ac:dyDescent="0.35">
      <c r="A1" s="735" t="s">
        <v>520</v>
      </c>
      <c r="B1" s="738"/>
      <c r="C1" s="738"/>
      <c r="D1" s="738"/>
      <c r="E1" s="738"/>
      <c r="F1" s="738"/>
      <c r="G1" s="739"/>
      <c r="H1" s="739"/>
      <c r="I1" s="740"/>
      <c r="J1" s="741"/>
      <c r="K1" s="83"/>
      <c r="L1" s="20"/>
    </row>
    <row r="2" spans="1:19" ht="18.649999999999999" customHeight="1" x14ac:dyDescent="0.35">
      <c r="A2" s="152" t="s">
        <v>172</v>
      </c>
      <c r="B2" s="326">
        <f>E40+H40</f>
        <v>0</v>
      </c>
      <c r="C2" s="132" t="s">
        <v>173</v>
      </c>
      <c r="D2" s="327"/>
      <c r="E2" s="327"/>
      <c r="F2" s="151"/>
      <c r="G2" s="53"/>
      <c r="H2" s="7"/>
      <c r="I2" s="76"/>
      <c r="J2" s="328"/>
      <c r="K2" s="83"/>
      <c r="L2" s="20"/>
    </row>
    <row r="3" spans="1:19" ht="18.649999999999999" customHeight="1" x14ac:dyDescent="0.35">
      <c r="A3" s="5"/>
      <c r="B3" s="6"/>
      <c r="C3" s="6"/>
      <c r="D3" s="6"/>
      <c r="E3" s="6"/>
      <c r="F3" s="39"/>
      <c r="G3" s="7"/>
      <c r="H3" s="7"/>
      <c r="I3" s="76"/>
      <c r="J3" s="14"/>
      <c r="K3" s="20"/>
      <c r="L3" s="20"/>
      <c r="S3" s="727" t="s">
        <v>174</v>
      </c>
    </row>
    <row r="4" spans="1:19" x14ac:dyDescent="0.35">
      <c r="A4"/>
      <c r="B4" s="20" t="s">
        <v>540</v>
      </c>
      <c r="C4" s="4"/>
      <c r="D4" s="4"/>
      <c r="E4" s="4"/>
      <c r="F4" s="4"/>
      <c r="G4" s="7"/>
      <c r="H4" s="7"/>
      <c r="I4" s="76"/>
      <c r="J4" s="14"/>
      <c r="K4" s="120" t="s">
        <v>43</v>
      </c>
      <c r="L4" s="97"/>
      <c r="M4" s="117"/>
      <c r="S4" s="727">
        <v>6.2471078204535004</v>
      </c>
    </row>
    <row r="5" spans="1:19" ht="146.4" customHeight="1" x14ac:dyDescent="0.35">
      <c r="A5" s="329" t="s">
        <v>541</v>
      </c>
      <c r="B5" s="85" t="s">
        <v>175</v>
      </c>
      <c r="C5" s="330" t="s">
        <v>176</v>
      </c>
      <c r="D5" s="85" t="s">
        <v>177</v>
      </c>
      <c r="E5" s="86" t="s">
        <v>178</v>
      </c>
      <c r="F5" s="85" t="s">
        <v>179</v>
      </c>
      <c r="G5" s="331" t="s">
        <v>180</v>
      </c>
      <c r="H5" s="87" t="s">
        <v>178</v>
      </c>
      <c r="I5" s="332" t="s">
        <v>181</v>
      </c>
      <c r="J5" s="333" t="s">
        <v>49</v>
      </c>
      <c r="K5" s="334" t="s">
        <v>50</v>
      </c>
      <c r="L5" s="335" t="s">
        <v>51</v>
      </c>
      <c r="R5" s="727" t="s">
        <v>542</v>
      </c>
      <c r="S5" s="727" t="s">
        <v>182</v>
      </c>
    </row>
    <row r="6" spans="1:19" ht="14.15" customHeight="1" x14ac:dyDescent="0.35">
      <c r="A6" s="49" t="s">
        <v>183</v>
      </c>
      <c r="B6" s="29"/>
      <c r="C6" s="50"/>
      <c r="D6" s="96"/>
      <c r="E6" s="338">
        <f>(B6*C6)/1000</f>
        <v>0</v>
      </c>
      <c r="F6" s="51"/>
      <c r="G6" s="109">
        <v>0.37834476843910803</v>
      </c>
      <c r="H6" s="338">
        <f>(F6*G6)/1000</f>
        <v>0</v>
      </c>
      <c r="I6" s="342" t="s">
        <v>184</v>
      </c>
      <c r="J6" s="52"/>
      <c r="K6" s="347">
        <v>3</v>
      </c>
      <c r="L6" s="53"/>
      <c r="R6" s="726">
        <f>(S6-((S6*$S$4))/100)</f>
        <v>0.35911234506955392</v>
      </c>
      <c r="S6" s="726">
        <v>0.38304135128100003</v>
      </c>
    </row>
    <row r="7" spans="1:19" ht="14.15" customHeight="1" x14ac:dyDescent="0.35">
      <c r="A7" s="49" t="s">
        <v>185</v>
      </c>
      <c r="B7" s="29"/>
      <c r="C7" s="50"/>
      <c r="D7" s="96"/>
      <c r="E7" s="338">
        <f>(B7*C7)/1000</f>
        <v>0</v>
      </c>
      <c r="F7" s="51"/>
      <c r="G7" s="109">
        <v>0.34125214408233273</v>
      </c>
      <c r="H7" s="338">
        <f t="shared" ref="H7:H39" si="0">(F7*G7)/1000</f>
        <v>0</v>
      </c>
      <c r="I7" s="342" t="s">
        <v>184</v>
      </c>
      <c r="J7" s="53"/>
      <c r="K7" s="83">
        <v>3</v>
      </c>
      <c r="L7" s="52"/>
      <c r="R7" s="726">
        <f t="shared" ref="R7:R32" si="1">(S7-((S7*$S$4))/100)</f>
        <v>0.32390525241567608</v>
      </c>
      <c r="S7" s="726">
        <v>0.34548827762600004</v>
      </c>
    </row>
    <row r="8" spans="1:19" ht="14.15" customHeight="1" x14ac:dyDescent="0.35">
      <c r="A8" s="49" t="s">
        <v>186</v>
      </c>
      <c r="B8" s="29"/>
      <c r="C8" s="50"/>
      <c r="D8" s="96"/>
      <c r="E8" s="338">
        <f>(B8*C8)/1000</f>
        <v>0</v>
      </c>
      <c r="F8" s="51"/>
      <c r="G8" s="109">
        <v>0.35608919382504284</v>
      </c>
      <c r="H8" s="338">
        <f t="shared" si="0"/>
        <v>0</v>
      </c>
      <c r="I8" s="342" t="s">
        <v>184</v>
      </c>
      <c r="J8" s="52"/>
      <c r="K8" s="347">
        <v>3</v>
      </c>
      <c r="L8" s="53"/>
      <c r="P8" s="725"/>
      <c r="R8" s="726">
        <f t="shared" si="1"/>
        <v>0.33798808947722719</v>
      </c>
      <c r="S8" s="726">
        <v>0.360509507088</v>
      </c>
    </row>
    <row r="9" spans="1:19" ht="14.9" customHeight="1" x14ac:dyDescent="0.35">
      <c r="A9" s="49" t="s">
        <v>187</v>
      </c>
      <c r="B9" s="29"/>
      <c r="C9" s="50"/>
      <c r="D9" s="96"/>
      <c r="E9" s="338">
        <f t="shared" ref="E9:E39" si="2">(B9*C9)/1000</f>
        <v>0</v>
      </c>
      <c r="F9" s="51"/>
      <c r="G9" s="343">
        <v>0.17722126929674098</v>
      </c>
      <c r="H9" s="338">
        <f t="shared" si="0"/>
        <v>0</v>
      </c>
      <c r="I9" s="339" t="s">
        <v>188</v>
      </c>
      <c r="J9" s="53"/>
      <c r="K9" s="83">
        <v>3</v>
      </c>
      <c r="L9" s="52"/>
      <c r="R9" s="726">
        <f t="shared" si="1"/>
        <v>0.1776162804912744</v>
      </c>
      <c r="S9" s="726">
        <v>0.189451521294</v>
      </c>
    </row>
    <row r="10" spans="1:19" ht="14.9" customHeight="1" x14ac:dyDescent="0.35">
      <c r="A10" s="49" t="s">
        <v>189</v>
      </c>
      <c r="B10" s="29"/>
      <c r="C10" s="50"/>
      <c r="D10" s="96"/>
      <c r="E10" s="338">
        <f t="shared" si="2"/>
        <v>0</v>
      </c>
      <c r="F10" s="51"/>
      <c r="G10" s="344">
        <v>0</v>
      </c>
      <c r="H10" s="338"/>
      <c r="I10" s="339"/>
      <c r="J10" s="52"/>
      <c r="K10" s="347">
        <v>1</v>
      </c>
      <c r="L10" s="53"/>
      <c r="R10" s="726">
        <f t="shared" si="1"/>
        <v>0</v>
      </c>
      <c r="S10" s="726">
        <v>0</v>
      </c>
    </row>
    <row r="11" spans="1:19" ht="14.9" customHeight="1" x14ac:dyDescent="0.35">
      <c r="A11" s="49" t="s">
        <v>190</v>
      </c>
      <c r="B11" s="29"/>
      <c r="C11" s="50"/>
      <c r="D11" s="96"/>
      <c r="E11" s="338">
        <f t="shared" si="2"/>
        <v>0</v>
      </c>
      <c r="F11" s="51"/>
      <c r="G11" s="343">
        <v>0.24473413379073752</v>
      </c>
      <c r="H11" s="338">
        <f t="shared" si="0"/>
        <v>0</v>
      </c>
      <c r="I11" s="339" t="s">
        <v>188</v>
      </c>
      <c r="J11" s="53"/>
      <c r="K11" s="83">
        <v>4</v>
      </c>
      <c r="L11" s="52"/>
      <c r="R11" s="726">
        <f t="shared" si="1"/>
        <v>0.24527962544033127</v>
      </c>
      <c r="S11" s="726">
        <v>0.26162352940599998</v>
      </c>
    </row>
    <row r="12" spans="1:19" ht="14.9" customHeight="1" x14ac:dyDescent="0.35">
      <c r="A12" s="49" t="s">
        <v>191</v>
      </c>
      <c r="B12" s="29"/>
      <c r="C12" s="50"/>
      <c r="D12" s="103"/>
      <c r="E12" s="338">
        <f t="shared" si="2"/>
        <v>0</v>
      </c>
      <c r="F12" s="51"/>
      <c r="G12" s="343">
        <v>0.10970840480274442</v>
      </c>
      <c r="H12" s="338">
        <f t="shared" si="0"/>
        <v>0</v>
      </c>
      <c r="I12" s="339" t="s">
        <v>188</v>
      </c>
      <c r="J12" s="55"/>
      <c r="K12" s="347">
        <v>4</v>
      </c>
      <c r="L12" s="53"/>
      <c r="R12" s="726">
        <f t="shared" si="1"/>
        <v>0.10995293554221748</v>
      </c>
      <c r="S12" s="726">
        <v>0.117279513182</v>
      </c>
    </row>
    <row r="13" spans="1:19" ht="14.9" customHeight="1" x14ac:dyDescent="0.35">
      <c r="A13" s="49" t="s">
        <v>192</v>
      </c>
      <c r="B13" s="29"/>
      <c r="C13" s="50"/>
      <c r="D13" s="103"/>
      <c r="E13" s="338">
        <f t="shared" si="2"/>
        <v>0</v>
      </c>
      <c r="F13" s="51"/>
      <c r="G13" s="343">
        <v>0.40507718696397937</v>
      </c>
      <c r="H13" s="338">
        <f t="shared" si="0"/>
        <v>0</v>
      </c>
      <c r="I13" s="339" t="s">
        <v>188</v>
      </c>
      <c r="J13" s="55"/>
      <c r="K13" s="83">
        <v>4</v>
      </c>
      <c r="L13" s="52"/>
      <c r="R13" s="726">
        <f t="shared" si="1"/>
        <v>0.40598006969434142</v>
      </c>
      <c r="S13" s="726">
        <v>0.43303204867199996</v>
      </c>
    </row>
    <row r="14" spans="1:19" ht="14.9" customHeight="1" x14ac:dyDescent="0.35">
      <c r="A14" s="49" t="s">
        <v>193</v>
      </c>
      <c r="B14" s="29"/>
      <c r="C14" s="50"/>
      <c r="D14" s="103"/>
      <c r="E14" s="338">
        <f t="shared" si="2"/>
        <v>0</v>
      </c>
      <c r="F14" s="51"/>
      <c r="G14" s="343">
        <v>0.37975986277873069</v>
      </c>
      <c r="H14" s="338">
        <f t="shared" si="0"/>
        <v>0</v>
      </c>
      <c r="I14" s="339" t="s">
        <v>188</v>
      </c>
      <c r="J14" s="55"/>
      <c r="K14" s="347">
        <v>4</v>
      </c>
      <c r="L14" s="53"/>
      <c r="R14" s="726">
        <f t="shared" si="1"/>
        <v>0.38060631533844519</v>
      </c>
      <c r="S14" s="726">
        <v>0.40596754563000004</v>
      </c>
    </row>
    <row r="15" spans="1:19" ht="14.9" customHeight="1" x14ac:dyDescent="0.35">
      <c r="A15" s="49" t="s">
        <v>194</v>
      </c>
      <c r="B15" s="29"/>
      <c r="C15" s="50"/>
      <c r="D15" s="96"/>
      <c r="E15" s="338">
        <f t="shared" si="2"/>
        <v>0</v>
      </c>
      <c r="F15" s="51"/>
      <c r="G15" s="343">
        <v>9.5141509433962268E-2</v>
      </c>
      <c r="H15" s="338">
        <f t="shared" si="0"/>
        <v>0</v>
      </c>
      <c r="I15" s="339" t="s">
        <v>195</v>
      </c>
      <c r="J15" s="55"/>
      <c r="K15" s="83">
        <v>1</v>
      </c>
      <c r="L15" s="52"/>
      <c r="R15" s="726">
        <f t="shared" si="1"/>
        <v>9.5765534828111051E-2</v>
      </c>
      <c r="S15" s="726">
        <v>0.102146752598</v>
      </c>
    </row>
    <row r="16" spans="1:19" ht="14.9" customHeight="1" x14ac:dyDescent="0.35">
      <c r="A16" s="49" t="s">
        <v>196</v>
      </c>
      <c r="B16" s="29"/>
      <c r="C16" s="50"/>
      <c r="D16" s="96"/>
      <c r="E16" s="338">
        <f t="shared" si="2"/>
        <v>0</v>
      </c>
      <c r="F16" s="51"/>
      <c r="G16" s="343">
        <v>3.4596912521440829E-2</v>
      </c>
      <c r="H16" s="338">
        <f t="shared" si="0"/>
        <v>0</v>
      </c>
      <c r="I16" s="339" t="s">
        <v>195</v>
      </c>
      <c r="J16" s="55"/>
      <c r="K16" s="348">
        <v>1</v>
      </c>
      <c r="L16" s="55"/>
      <c r="R16" s="726">
        <f t="shared" si="1"/>
        <v>3.4823830846585843E-2</v>
      </c>
      <c r="S16" s="726">
        <v>3.7144273672000003E-2</v>
      </c>
    </row>
    <row r="17" spans="1:19" ht="14.4" customHeight="1" x14ac:dyDescent="0.35">
      <c r="A17" s="49" t="s">
        <v>197</v>
      </c>
      <c r="B17" s="29"/>
      <c r="C17" s="50"/>
      <c r="D17" s="96"/>
      <c r="E17" s="338">
        <f t="shared" si="2"/>
        <v>0</v>
      </c>
      <c r="F17" s="51"/>
      <c r="G17" s="343">
        <v>4.3246140651801032E-2</v>
      </c>
      <c r="H17" s="338">
        <f t="shared" si="0"/>
        <v>0</v>
      </c>
      <c r="I17" s="339" t="s">
        <v>195</v>
      </c>
      <c r="J17" s="55"/>
      <c r="K17" s="347">
        <v>1</v>
      </c>
      <c r="L17" s="53"/>
      <c r="R17" s="726">
        <f t="shared" si="1"/>
        <v>4.3529788558232294E-2</v>
      </c>
      <c r="S17" s="726">
        <v>4.643034209E-2</v>
      </c>
    </row>
    <row r="18" spans="1:19" ht="14.9" customHeight="1" x14ac:dyDescent="0.35">
      <c r="A18" s="49" t="s">
        <v>198</v>
      </c>
      <c r="B18" s="29"/>
      <c r="C18" s="50"/>
      <c r="D18" s="96"/>
      <c r="E18" s="338">
        <f t="shared" si="2"/>
        <v>0</v>
      </c>
      <c r="F18" s="51"/>
      <c r="G18" s="343">
        <v>0.15190394511149227</v>
      </c>
      <c r="H18" s="338">
        <f t="shared" si="0"/>
        <v>0</v>
      </c>
      <c r="I18" s="339" t="s">
        <v>188</v>
      </c>
      <c r="J18" s="55"/>
      <c r="K18" s="83">
        <v>4</v>
      </c>
      <c r="L18" s="52"/>
      <c r="R18" s="726">
        <f t="shared" si="1"/>
        <v>0.15224252613537806</v>
      </c>
      <c r="S18" s="726">
        <v>0.162387018252</v>
      </c>
    </row>
    <row r="19" spans="1:19" ht="14.9" customHeight="1" x14ac:dyDescent="0.35">
      <c r="A19" s="49" t="s">
        <v>199</v>
      </c>
      <c r="B19" s="29"/>
      <c r="C19" s="50"/>
      <c r="D19" s="96"/>
      <c r="E19" s="338">
        <f t="shared" si="2"/>
        <v>0</v>
      </c>
      <c r="F19" s="51"/>
      <c r="G19" s="54"/>
      <c r="H19" s="338"/>
      <c r="I19" s="339"/>
      <c r="J19" s="55"/>
      <c r="K19" s="347"/>
      <c r="L19" s="53"/>
      <c r="R19" s="726">
        <f t="shared" si="1"/>
        <v>0</v>
      </c>
    </row>
    <row r="20" spans="1:19" ht="14.9" customHeight="1" x14ac:dyDescent="0.35">
      <c r="A20" s="336" t="s">
        <v>200</v>
      </c>
      <c r="B20" s="29"/>
      <c r="C20" s="50"/>
      <c r="D20" s="96"/>
      <c r="E20" s="338">
        <f t="shared" si="2"/>
        <v>0</v>
      </c>
      <c r="F20" s="51"/>
      <c r="G20" s="343">
        <v>1.67795025728988E-2</v>
      </c>
      <c r="H20" s="338">
        <f t="shared" si="0"/>
        <v>0</v>
      </c>
      <c r="I20" s="339" t="s">
        <v>195</v>
      </c>
      <c r="J20" s="55"/>
      <c r="K20" s="83">
        <v>1</v>
      </c>
      <c r="L20" s="52"/>
      <c r="R20" s="726">
        <f t="shared" si="1"/>
        <v>1.6889557960594132E-2</v>
      </c>
      <c r="S20" s="726">
        <v>1.8014972730920002E-2</v>
      </c>
    </row>
    <row r="21" spans="1:19" ht="14.9" customHeight="1" x14ac:dyDescent="0.35">
      <c r="A21" s="336" t="s">
        <v>201</v>
      </c>
      <c r="B21" s="29"/>
      <c r="C21" s="50"/>
      <c r="D21" s="96"/>
      <c r="E21" s="338">
        <f t="shared" si="2"/>
        <v>0</v>
      </c>
      <c r="F21" s="51"/>
      <c r="G21" s="343">
        <v>3.4942881646655231E-2</v>
      </c>
      <c r="H21" s="338">
        <f t="shared" si="0"/>
        <v>0</v>
      </c>
      <c r="I21" s="339" t="s">
        <v>195</v>
      </c>
      <c r="J21" s="53"/>
      <c r="K21" s="347">
        <v>1</v>
      </c>
      <c r="L21" s="53"/>
      <c r="R21" s="726">
        <f t="shared" si="1"/>
        <v>3.5172069155051694E-2</v>
      </c>
      <c r="S21" s="726">
        <v>3.751571640872E-2</v>
      </c>
    </row>
    <row r="22" spans="1:19" ht="14.9" customHeight="1" x14ac:dyDescent="0.35">
      <c r="A22" s="336" t="s">
        <v>202</v>
      </c>
      <c r="B22" s="29"/>
      <c r="C22" s="50"/>
      <c r="D22" s="96"/>
      <c r="E22" s="338">
        <f>(B22*C22)/1000</f>
        <v>0</v>
      </c>
      <c r="F22" s="51"/>
      <c r="G22" s="343">
        <v>1.67795025728988E-2</v>
      </c>
      <c r="H22" s="338">
        <f t="shared" si="0"/>
        <v>0</v>
      </c>
      <c r="I22" s="339" t="s">
        <v>195</v>
      </c>
      <c r="J22" s="52"/>
      <c r="K22" s="83">
        <v>1</v>
      </c>
      <c r="L22" s="52"/>
      <c r="R22" s="726">
        <f t="shared" si="1"/>
        <v>1.6889557960594132E-2</v>
      </c>
      <c r="S22" s="726">
        <v>1.8014972730920002E-2</v>
      </c>
    </row>
    <row r="23" spans="1:19" ht="14.9" customHeight="1" x14ac:dyDescent="0.35">
      <c r="A23" s="49" t="s">
        <v>203</v>
      </c>
      <c r="B23" s="29"/>
      <c r="C23" s="50"/>
      <c r="D23" s="96"/>
      <c r="E23" s="338">
        <f t="shared" si="2"/>
        <v>0</v>
      </c>
      <c r="F23" s="51"/>
      <c r="G23" s="343">
        <v>9.2830188679245279E-2</v>
      </c>
      <c r="H23" s="338">
        <f t="shared" si="0"/>
        <v>0</v>
      </c>
      <c r="I23" s="339" t="s">
        <v>188</v>
      </c>
      <c r="J23" s="55"/>
      <c r="K23" s="347">
        <v>4</v>
      </c>
      <c r="L23" s="53"/>
      <c r="R23" s="726">
        <f t="shared" si="1"/>
        <v>9.3037099304953269E-2</v>
      </c>
      <c r="S23" s="726">
        <v>9.9236511154000007E-2</v>
      </c>
    </row>
    <row r="24" spans="1:19" ht="14.9" customHeight="1" x14ac:dyDescent="0.35">
      <c r="A24" s="337" t="s">
        <v>204</v>
      </c>
      <c r="B24" s="29"/>
      <c r="C24" s="57">
        <v>1.8950000000000002E-2</v>
      </c>
      <c r="D24" s="339" t="s">
        <v>205</v>
      </c>
      <c r="E24" s="338">
        <f t="shared" si="2"/>
        <v>0</v>
      </c>
      <c r="F24" s="51"/>
      <c r="G24" s="57"/>
      <c r="H24" s="338"/>
      <c r="I24" s="339"/>
      <c r="J24" s="55"/>
      <c r="K24" s="347">
        <v>2</v>
      </c>
      <c r="L24" s="53"/>
      <c r="R24" s="726">
        <f t="shared" si="1"/>
        <v>0</v>
      </c>
    </row>
    <row r="25" spans="1:19" ht="14.9" customHeight="1" x14ac:dyDescent="0.35">
      <c r="A25" s="337" t="s">
        <v>206</v>
      </c>
      <c r="B25" s="29"/>
      <c r="C25" s="56"/>
      <c r="D25" s="340" t="s">
        <v>207</v>
      </c>
      <c r="E25" s="338">
        <f t="shared" si="2"/>
        <v>0</v>
      </c>
      <c r="F25" s="51"/>
      <c r="G25" s="345">
        <v>0.14346483704974272</v>
      </c>
      <c r="H25" s="338">
        <f t="shared" si="0"/>
        <v>0</v>
      </c>
      <c r="I25" s="339" t="s">
        <v>188</v>
      </c>
      <c r="J25" s="55"/>
      <c r="K25" s="347">
        <v>4</v>
      </c>
      <c r="L25" s="53"/>
      <c r="R25" s="726">
        <f t="shared" si="1"/>
        <v>0.14378460801674595</v>
      </c>
      <c r="S25" s="726">
        <v>0.15336551723800002</v>
      </c>
    </row>
    <row r="26" spans="1:19" ht="14.9" customHeight="1" x14ac:dyDescent="0.35">
      <c r="A26" s="49" t="s">
        <v>208</v>
      </c>
      <c r="B26" s="29"/>
      <c r="C26" s="357">
        <v>350</v>
      </c>
      <c r="D26" s="340" t="s">
        <v>207</v>
      </c>
      <c r="E26" s="338">
        <f t="shared" si="2"/>
        <v>0</v>
      </c>
      <c r="F26" s="51"/>
      <c r="G26" s="345">
        <v>0.14346483704974272</v>
      </c>
      <c r="H26" s="338">
        <f t="shared" si="0"/>
        <v>0</v>
      </c>
      <c r="I26" s="339" t="s">
        <v>188</v>
      </c>
      <c r="J26" s="55"/>
      <c r="K26" s="347">
        <v>4</v>
      </c>
      <c r="L26" s="53"/>
      <c r="R26" s="726">
        <f t="shared" si="1"/>
        <v>0.14378460801674595</v>
      </c>
      <c r="S26" s="726">
        <v>0.15336551723800002</v>
      </c>
    </row>
    <row r="27" spans="1:19" ht="14.9" customHeight="1" x14ac:dyDescent="0.35">
      <c r="A27" s="49" t="s">
        <v>209</v>
      </c>
      <c r="B27" s="29"/>
      <c r="C27" s="357">
        <v>100</v>
      </c>
      <c r="D27" s="340" t="s">
        <v>207</v>
      </c>
      <c r="E27" s="338">
        <f t="shared" si="2"/>
        <v>0</v>
      </c>
      <c r="F27" s="51"/>
      <c r="G27" s="345">
        <v>0.14346483704974272</v>
      </c>
      <c r="H27" s="338">
        <f t="shared" si="0"/>
        <v>0</v>
      </c>
      <c r="I27" s="339" t="s">
        <v>188</v>
      </c>
      <c r="J27" s="55"/>
      <c r="K27" s="347">
        <v>4</v>
      </c>
      <c r="L27" s="53"/>
      <c r="R27" s="726">
        <f t="shared" si="1"/>
        <v>0.14378460801674595</v>
      </c>
      <c r="S27" s="726">
        <v>0.15336551723800002</v>
      </c>
    </row>
    <row r="28" spans="1:19" ht="14.9" customHeight="1" x14ac:dyDescent="0.35">
      <c r="A28" s="49" t="s">
        <v>210</v>
      </c>
      <c r="B28" s="29"/>
      <c r="C28" s="357">
        <v>510</v>
      </c>
      <c r="D28" s="340" t="s">
        <v>207</v>
      </c>
      <c r="E28" s="338">
        <f t="shared" si="2"/>
        <v>0</v>
      </c>
      <c r="F28" s="51"/>
      <c r="G28" s="345">
        <v>0.14346483704974272</v>
      </c>
      <c r="H28" s="338">
        <f t="shared" si="0"/>
        <v>0</v>
      </c>
      <c r="I28" s="339" t="s">
        <v>188</v>
      </c>
      <c r="J28" s="55"/>
      <c r="K28" s="347">
        <v>4</v>
      </c>
      <c r="L28" s="53"/>
      <c r="R28" s="726">
        <f t="shared" si="1"/>
        <v>0.14378460801674595</v>
      </c>
      <c r="S28" s="726">
        <v>0.15336551723800002</v>
      </c>
    </row>
    <row r="29" spans="1:19" ht="14.9" customHeight="1" x14ac:dyDescent="0.35">
      <c r="A29" s="49" t="s">
        <v>211</v>
      </c>
      <c r="B29" s="29"/>
      <c r="C29" s="357">
        <v>60</v>
      </c>
      <c r="D29" s="340" t="s">
        <v>207</v>
      </c>
      <c r="E29" s="338">
        <f t="shared" si="2"/>
        <v>0</v>
      </c>
      <c r="F29" s="51"/>
      <c r="G29" s="345">
        <v>0.14346483704974272</v>
      </c>
      <c r="H29" s="338">
        <f t="shared" si="0"/>
        <v>0</v>
      </c>
      <c r="I29" s="339" t="s">
        <v>188</v>
      </c>
      <c r="J29" s="55"/>
      <c r="K29" s="347">
        <v>4</v>
      </c>
      <c r="L29" s="53"/>
      <c r="R29" s="726">
        <f t="shared" si="1"/>
        <v>0.14378460801674595</v>
      </c>
      <c r="S29" s="726">
        <v>0.15336551723800002</v>
      </c>
    </row>
    <row r="30" spans="1:19" ht="14.9" customHeight="1" x14ac:dyDescent="0.35">
      <c r="A30" s="337" t="s">
        <v>212</v>
      </c>
      <c r="B30" s="29"/>
      <c r="C30" s="56"/>
      <c r="D30" s="341"/>
      <c r="E30" s="338">
        <f t="shared" si="2"/>
        <v>0</v>
      </c>
      <c r="F30" s="51"/>
      <c r="G30" s="345">
        <v>0.14346483704974272</v>
      </c>
      <c r="H30" s="338">
        <f t="shared" si="0"/>
        <v>0</v>
      </c>
      <c r="I30" s="339" t="s">
        <v>188</v>
      </c>
      <c r="J30" s="53"/>
      <c r="K30" s="347">
        <v>4</v>
      </c>
      <c r="L30" s="53"/>
      <c r="R30" s="726">
        <f t="shared" si="1"/>
        <v>0.14378460801674595</v>
      </c>
      <c r="S30" s="726">
        <v>0.15336551723800002</v>
      </c>
    </row>
    <row r="31" spans="1:19" ht="14.9" customHeight="1" x14ac:dyDescent="0.35">
      <c r="A31" s="337" t="s">
        <v>213</v>
      </c>
      <c r="B31" s="58"/>
      <c r="C31" s="56"/>
      <c r="D31" s="341"/>
      <c r="E31" s="338">
        <f t="shared" si="2"/>
        <v>0</v>
      </c>
      <c r="F31" s="59"/>
      <c r="G31" s="345">
        <v>0.24473413379073752</v>
      </c>
      <c r="H31" s="338">
        <f t="shared" si="0"/>
        <v>0</v>
      </c>
      <c r="I31" s="339" t="s">
        <v>188</v>
      </c>
      <c r="J31" s="55"/>
      <c r="K31" s="347">
        <v>4</v>
      </c>
      <c r="L31" s="53"/>
      <c r="R31" s="726">
        <f t="shared" si="1"/>
        <v>0.24527962544033127</v>
      </c>
      <c r="S31" s="726">
        <v>0.26162352940599998</v>
      </c>
    </row>
    <row r="32" spans="1:19" ht="14.9" customHeight="1" x14ac:dyDescent="0.35">
      <c r="A32" s="337" t="s">
        <v>214</v>
      </c>
      <c r="B32" s="58"/>
      <c r="C32" s="56"/>
      <c r="D32" s="341"/>
      <c r="E32" s="338">
        <f t="shared" si="2"/>
        <v>0</v>
      </c>
      <c r="F32" s="59"/>
      <c r="G32" s="345">
        <v>0.19409948542024014</v>
      </c>
      <c r="H32" s="338">
        <f t="shared" si="0"/>
        <v>0</v>
      </c>
      <c r="I32" s="339" t="s">
        <v>188</v>
      </c>
      <c r="J32" s="55"/>
      <c r="K32" s="347">
        <v>4</v>
      </c>
      <c r="L32" s="53"/>
      <c r="R32" s="726">
        <f t="shared" si="1"/>
        <v>0.19453211672853865</v>
      </c>
      <c r="S32" s="726">
        <v>0.20749452332200002</v>
      </c>
    </row>
    <row r="33" spans="1:12" ht="14.9" customHeight="1" x14ac:dyDescent="0.35">
      <c r="A33" s="337"/>
      <c r="B33" s="58"/>
      <c r="C33" s="56"/>
      <c r="D33" s="341"/>
      <c r="E33" s="338"/>
      <c r="F33" s="59"/>
      <c r="G33" s="345"/>
      <c r="H33" s="338"/>
      <c r="I33" s="339"/>
      <c r="J33" s="55"/>
      <c r="K33" s="347"/>
      <c r="L33" s="53"/>
    </row>
    <row r="34" spans="1:12" ht="13.75" customHeight="1" x14ac:dyDescent="0.35">
      <c r="A34" s="337" t="s">
        <v>552</v>
      </c>
      <c r="B34" s="58"/>
      <c r="C34" s="56"/>
      <c r="D34" s="341"/>
      <c r="E34" s="338">
        <f t="shared" si="2"/>
        <v>0</v>
      </c>
      <c r="F34" s="59"/>
      <c r="G34" s="345">
        <v>9.3533447639148504E-2</v>
      </c>
      <c r="H34" s="338">
        <f t="shared" si="0"/>
        <v>0</v>
      </c>
      <c r="I34" s="339" t="s">
        <v>188</v>
      </c>
      <c r="J34" s="55"/>
      <c r="K34" s="347"/>
      <c r="L34" s="53"/>
    </row>
    <row r="35" spans="1:12" ht="14.9" customHeight="1" x14ac:dyDescent="0.35">
      <c r="A35" s="337" t="s">
        <v>553</v>
      </c>
      <c r="B35" s="58"/>
      <c r="C35" s="56"/>
      <c r="D35" s="341"/>
      <c r="E35" s="338">
        <f t="shared" si="2"/>
        <v>0</v>
      </c>
      <c r="F35" s="59"/>
      <c r="G35" s="345">
        <v>0.110271011953522</v>
      </c>
      <c r="H35" s="338">
        <f t="shared" si="0"/>
        <v>0</v>
      </c>
      <c r="I35" s="339" t="s">
        <v>188</v>
      </c>
      <c r="J35" s="55"/>
      <c r="K35" s="347"/>
      <c r="L35" s="53"/>
    </row>
    <row r="36" spans="1:12" ht="14.9" customHeight="1" x14ac:dyDescent="0.35">
      <c r="A36" s="337"/>
      <c r="B36" s="58"/>
      <c r="C36" s="56"/>
      <c r="D36" s="341"/>
      <c r="E36" s="338"/>
      <c r="F36" s="59"/>
      <c r="G36" s="57"/>
      <c r="H36" s="338"/>
      <c r="I36" s="346"/>
      <c r="J36" s="55"/>
      <c r="K36" s="347"/>
      <c r="L36" s="53"/>
    </row>
    <row r="37" spans="1:12" ht="14.9" customHeight="1" x14ac:dyDescent="0.35">
      <c r="A37" s="337" t="s">
        <v>215</v>
      </c>
      <c r="B37" s="709"/>
      <c r="C37" s="56"/>
      <c r="D37" s="673"/>
      <c r="E37" s="338">
        <f t="shared" si="2"/>
        <v>0</v>
      </c>
      <c r="F37" s="710"/>
      <c r="G37" s="675"/>
      <c r="H37" s="338">
        <f t="shared" si="0"/>
        <v>0</v>
      </c>
      <c r="I37" s="712"/>
      <c r="J37" s="55"/>
      <c r="K37" s="124"/>
      <c r="L37" s="53"/>
    </row>
    <row r="38" spans="1:12" ht="14.9" customHeight="1" x14ac:dyDescent="0.35">
      <c r="A38" s="713"/>
      <c r="B38" s="58"/>
      <c r="C38" s="56"/>
      <c r="D38" s="673"/>
      <c r="E38" s="674">
        <f t="shared" si="2"/>
        <v>0</v>
      </c>
      <c r="F38" s="59"/>
      <c r="G38" s="675"/>
      <c r="H38" s="674">
        <f t="shared" si="0"/>
        <v>0</v>
      </c>
      <c r="I38" s="676"/>
      <c r="J38" s="55"/>
      <c r="K38" s="124"/>
      <c r="L38" s="53"/>
    </row>
    <row r="39" spans="1:12" ht="14.9" customHeight="1" x14ac:dyDescent="0.35">
      <c r="A39" s="714"/>
      <c r="B39" s="58"/>
      <c r="C39" s="56"/>
      <c r="D39" s="677"/>
      <c r="E39" s="674">
        <f t="shared" si="2"/>
        <v>0</v>
      </c>
      <c r="F39" s="59"/>
      <c r="G39" s="675"/>
      <c r="H39" s="674">
        <f t="shared" si="0"/>
        <v>0</v>
      </c>
      <c r="I39" s="672"/>
      <c r="J39" s="53"/>
      <c r="K39" s="124"/>
      <c r="L39" s="53"/>
    </row>
    <row r="40" spans="1:12" ht="14.9" customHeight="1" x14ac:dyDescent="0.35">
      <c r="A40" s="349" t="s">
        <v>216</v>
      </c>
      <c r="B40" s="60"/>
      <c r="C40" s="61"/>
      <c r="D40" s="61"/>
      <c r="E40" s="350">
        <f>SUM(E6:E39)</f>
        <v>0</v>
      </c>
      <c r="F40" s="61"/>
      <c r="G40" s="62"/>
      <c r="H40" s="63">
        <f>SUM(H6:H39)</f>
        <v>0</v>
      </c>
      <c r="I40" s="351" t="s">
        <v>217</v>
      </c>
      <c r="J40" s="352"/>
      <c r="K40" s="124"/>
      <c r="L40" s="53"/>
    </row>
    <row r="41" spans="1:12" x14ac:dyDescent="0.35">
      <c r="A41" s="8"/>
      <c r="B41" s="9"/>
      <c r="C41" s="9"/>
      <c r="D41" s="9"/>
      <c r="E41" s="9"/>
      <c r="F41" s="9"/>
      <c r="G41" s="7"/>
      <c r="H41" s="7"/>
      <c r="I41" s="76"/>
      <c r="J41" s="14"/>
      <c r="K41" s="711">
        <f>SUM(K6:K40)/31</f>
        <v>2.4838709677419355</v>
      </c>
      <c r="L41" s="645">
        <f>SUM(L6:L40)/31</f>
        <v>0</v>
      </c>
    </row>
    <row r="42" spans="1:12" x14ac:dyDescent="0.35">
      <c r="A42" s="10"/>
      <c r="B42" s="11"/>
      <c r="C42" s="11"/>
      <c r="D42" s="11"/>
      <c r="E42" s="11"/>
      <c r="F42" s="11"/>
      <c r="G42" s="7"/>
      <c r="H42" s="7"/>
      <c r="I42" s="76"/>
      <c r="J42" s="14"/>
      <c r="K42" s="20"/>
      <c r="L42" s="20"/>
    </row>
    <row r="43" spans="1:12" x14ac:dyDescent="0.35">
      <c r="A43" s="8"/>
      <c r="B43" s="9"/>
      <c r="C43" s="9"/>
      <c r="D43" s="9"/>
      <c r="E43" s="9"/>
      <c r="F43" s="9"/>
      <c r="G43" s="7"/>
      <c r="H43" s="7"/>
      <c r="I43" s="76"/>
      <c r="J43" s="14"/>
      <c r="K43" s="20"/>
      <c r="L43" s="20"/>
    </row>
    <row r="44" spans="1:12" x14ac:dyDescent="0.35">
      <c r="A44" s="10"/>
      <c r="B44" s="11"/>
      <c r="C44" s="11"/>
      <c r="D44" s="11"/>
      <c r="E44" s="11"/>
      <c r="F44" s="11"/>
      <c r="G44" s="7"/>
      <c r="H44" s="7"/>
      <c r="I44" s="76"/>
      <c r="J44" s="14"/>
      <c r="K44" s="20"/>
      <c r="L44" s="20"/>
    </row>
    <row r="45" spans="1:12" x14ac:dyDescent="0.35">
      <c r="A45" s="10"/>
      <c r="B45" s="11"/>
      <c r="C45" s="11"/>
      <c r="D45" s="11"/>
      <c r="E45" s="11"/>
      <c r="F45" s="11"/>
      <c r="G45" s="7"/>
      <c r="H45" s="7"/>
      <c r="I45" s="76"/>
      <c r="J45" s="14"/>
      <c r="K45" s="20"/>
      <c r="L45" s="20"/>
    </row>
    <row r="46" spans="1:12" x14ac:dyDescent="0.35">
      <c r="A46" s="17"/>
      <c r="B46" s="18"/>
      <c r="C46" s="18"/>
      <c r="D46" s="18"/>
      <c r="E46" s="18"/>
      <c r="F46" s="18"/>
      <c r="G46" s="7"/>
      <c r="H46" s="7"/>
      <c r="I46" s="76"/>
      <c r="J46" s="14"/>
      <c r="K46" s="20"/>
      <c r="L46" s="20"/>
    </row>
    <row r="47" spans="1:12" x14ac:dyDescent="0.35">
      <c r="A47" s="8"/>
      <c r="B47" s="9"/>
      <c r="C47" s="9"/>
      <c r="D47" s="9"/>
      <c r="E47" s="9"/>
      <c r="F47" s="9"/>
      <c r="G47" s="7"/>
      <c r="H47" s="7"/>
      <c r="I47" s="76"/>
      <c r="J47" s="14"/>
      <c r="K47" s="20"/>
      <c r="L47" s="20"/>
    </row>
    <row r="48" spans="1:12" x14ac:dyDescent="0.35">
      <c r="A48" s="8"/>
      <c r="B48" s="9"/>
      <c r="C48" s="9"/>
      <c r="D48" s="9"/>
      <c r="E48" s="9"/>
      <c r="F48" s="9"/>
      <c r="G48" s="7"/>
      <c r="H48" s="7"/>
      <c r="I48" s="76"/>
      <c r="J48" s="14"/>
      <c r="K48" s="20"/>
      <c r="L48" s="20"/>
    </row>
    <row r="49" spans="1:19" x14ac:dyDescent="0.35">
      <c r="A49" s="8"/>
      <c r="B49" s="9"/>
      <c r="C49" s="9"/>
      <c r="D49" s="9"/>
      <c r="E49" s="9"/>
      <c r="F49" s="9"/>
      <c r="G49" s="7"/>
      <c r="H49" s="7"/>
      <c r="I49" s="76"/>
      <c r="J49" s="14"/>
      <c r="K49" s="20"/>
      <c r="L49" s="20"/>
    </row>
    <row r="50" spans="1:19" x14ac:dyDescent="0.35">
      <c r="A50" s="8"/>
      <c r="B50" s="9"/>
      <c r="C50" s="9"/>
      <c r="D50" s="9"/>
      <c r="E50" s="9"/>
      <c r="F50" s="9"/>
      <c r="G50" s="7"/>
      <c r="H50" s="7"/>
      <c r="I50" s="76"/>
      <c r="J50" s="14"/>
      <c r="K50" s="20"/>
      <c r="L50" s="20"/>
    </row>
    <row r="51" spans="1:19" x14ac:dyDescent="0.35">
      <c r="A51" s="8"/>
      <c r="B51" s="9"/>
      <c r="C51" s="9"/>
      <c r="D51" s="9"/>
      <c r="E51" s="9"/>
      <c r="F51" s="9"/>
      <c r="G51" s="7"/>
      <c r="H51" s="7"/>
      <c r="I51" s="76"/>
      <c r="J51" s="14"/>
      <c r="K51" s="20"/>
      <c r="L51" s="20"/>
    </row>
    <row r="52" spans="1:19" x14ac:dyDescent="0.35">
      <c r="A52" s="69" t="s">
        <v>218</v>
      </c>
      <c r="B52" s="9"/>
      <c r="C52" s="9"/>
      <c r="D52" s="9"/>
      <c r="E52" s="9"/>
      <c r="F52" s="9"/>
      <c r="G52" s="7"/>
      <c r="H52" s="7"/>
      <c r="I52" s="76"/>
      <c r="J52" s="14"/>
      <c r="K52" s="20"/>
      <c r="L52" s="20"/>
    </row>
    <row r="53" spans="1:19" x14ac:dyDescent="0.35">
      <c r="A53" s="64" t="s">
        <v>219</v>
      </c>
      <c r="B53" s="9"/>
      <c r="C53" s="9"/>
      <c r="D53" s="9"/>
      <c r="E53" s="9"/>
      <c r="F53" s="9"/>
      <c r="G53" s="7"/>
      <c r="H53" s="7"/>
      <c r="I53" s="76"/>
      <c r="J53" s="14"/>
      <c r="K53" s="20"/>
      <c r="L53" s="20"/>
    </row>
    <row r="54" spans="1:19" x14ac:dyDescent="0.35">
      <c r="A54" s="64" t="s">
        <v>220</v>
      </c>
      <c r="B54" s="9"/>
      <c r="C54" s="9"/>
      <c r="D54" s="9"/>
      <c r="E54" s="9"/>
      <c r="F54" s="9"/>
      <c r="G54" s="7"/>
      <c r="H54" s="7"/>
      <c r="I54" s="76"/>
      <c r="J54" s="14"/>
      <c r="K54" s="20"/>
      <c r="L54" s="20"/>
    </row>
    <row r="55" spans="1:19" ht="15" customHeight="1" x14ac:dyDescent="0.35">
      <c r="A55" s="65" t="s">
        <v>221</v>
      </c>
      <c r="B55"/>
      <c r="C55" s="158" t="s">
        <v>222</v>
      </c>
      <c r="D55" s="9"/>
      <c r="E55" s="9"/>
      <c r="F55" s="9"/>
      <c r="G55" s="7"/>
      <c r="H55" s="7"/>
      <c r="I55" s="76"/>
      <c r="J55" s="14"/>
      <c r="K55" s="20"/>
      <c r="L55" s="20"/>
    </row>
    <row r="56" spans="1:19" ht="15" customHeight="1" x14ac:dyDescent="0.35">
      <c r="A56" s="65" t="s">
        <v>223</v>
      </c>
      <c r="B56"/>
      <c r="C56" s="19"/>
      <c r="D56" s="19"/>
      <c r="E56" s="9"/>
      <c r="F56" s="19"/>
      <c r="G56" s="7"/>
      <c r="H56" s="19"/>
      <c r="I56" s="19" t="s">
        <v>224</v>
      </c>
      <c r="J56" s="14"/>
      <c r="K56" s="20"/>
      <c r="L56" s="20"/>
    </row>
    <row r="57" spans="1:19" ht="15" customHeight="1" x14ac:dyDescent="0.35">
      <c r="A57" s="65"/>
      <c r="B57"/>
      <c r="C57" s="19"/>
      <c r="D57" s="9"/>
      <c r="E57" s="9"/>
      <c r="F57" s="9"/>
      <c r="G57" s="7"/>
      <c r="H57" s="7"/>
      <c r="I57" s="76"/>
      <c r="J57" s="14"/>
      <c r="K57" s="20"/>
      <c r="L57" s="20"/>
    </row>
    <row r="58" spans="1:19" ht="15" customHeight="1" x14ac:dyDescent="0.35">
      <c r="A58" s="65" t="s">
        <v>537</v>
      </c>
      <c r="B58"/>
      <c r="C58" s="19"/>
      <c r="D58" s="9"/>
      <c r="E58" s="9"/>
      <c r="F58" s="9"/>
      <c r="G58" s="7"/>
      <c r="H58" s="7"/>
      <c r="I58" s="76"/>
      <c r="J58" s="14"/>
      <c r="K58" s="20"/>
      <c r="L58" s="20"/>
    </row>
    <row r="59" spans="1:19" s="22" customFormat="1" ht="15" customHeight="1" x14ac:dyDescent="0.35">
      <c r="A59" s="65" t="s">
        <v>225</v>
      </c>
      <c r="B59" s="20"/>
      <c r="C59" s="159"/>
      <c r="D59" s="89"/>
      <c r="E59" s="89"/>
      <c r="F59" s="89"/>
      <c r="G59" s="76"/>
      <c r="H59" s="76"/>
      <c r="I59" s="76"/>
      <c r="J59" s="83"/>
      <c r="K59" s="20"/>
      <c r="L59" s="20"/>
      <c r="R59" s="728"/>
      <c r="S59" s="728"/>
    </row>
    <row r="60" spans="1:19" s="22" customFormat="1" x14ac:dyDescent="0.35">
      <c r="A60" s="91" t="s">
        <v>538</v>
      </c>
      <c r="B60" s="90"/>
      <c r="C60" s="90"/>
      <c r="D60" s="90"/>
      <c r="E60" s="90"/>
      <c r="F60" s="90"/>
      <c r="G60" s="76"/>
      <c r="H60" s="76"/>
      <c r="I60" s="76"/>
      <c r="J60" s="83"/>
      <c r="K60" s="20"/>
      <c r="L60" s="20"/>
      <c r="R60" s="728"/>
      <c r="S60" s="728"/>
    </row>
    <row r="61" spans="1:19" x14ac:dyDescent="0.35">
      <c r="A61" s="65" t="s">
        <v>539</v>
      </c>
      <c r="B61" s="353"/>
      <c r="C61" s="353"/>
      <c r="D61" s="353"/>
      <c r="E61" s="353"/>
      <c r="F61" s="353"/>
      <c r="G61" s="7"/>
      <c r="H61" s="7"/>
      <c r="I61" s="76"/>
      <c r="J61" s="14"/>
      <c r="K61" s="20"/>
      <c r="L61" s="20"/>
    </row>
    <row r="62" spans="1:19" x14ac:dyDescent="0.35">
      <c r="A62" s="354"/>
      <c r="B62" s="353"/>
      <c r="C62" s="353"/>
      <c r="D62" s="353"/>
      <c r="E62" s="353"/>
      <c r="F62" s="353"/>
      <c r="G62" s="7"/>
      <c r="H62" s="7"/>
      <c r="I62" s="76"/>
      <c r="J62" s="14"/>
      <c r="K62" s="20"/>
      <c r="L62" s="20"/>
    </row>
    <row r="63" spans="1:19" x14ac:dyDescent="0.35">
      <c r="A63" s="354"/>
      <c r="B63" s="353"/>
      <c r="C63" s="353"/>
      <c r="D63" s="353"/>
      <c r="E63" s="353"/>
      <c r="F63" s="353"/>
      <c r="G63" s="7"/>
      <c r="H63" s="7"/>
      <c r="I63" s="76"/>
      <c r="J63" s="14"/>
      <c r="K63" s="20"/>
      <c r="L63" s="20"/>
    </row>
    <row r="64" spans="1:19" x14ac:dyDescent="0.35">
      <c r="A64"/>
      <c r="B64" s="4"/>
      <c r="C64" s="4"/>
      <c r="D64" s="4"/>
      <c r="E64" s="4"/>
      <c r="F64" s="4"/>
      <c r="G64" s="7"/>
      <c r="H64" s="7"/>
      <c r="I64" s="76"/>
      <c r="J64" s="14"/>
      <c r="K64" s="20"/>
      <c r="L64" s="20"/>
    </row>
    <row r="65" spans="1:12" x14ac:dyDescent="0.35">
      <c r="A65"/>
      <c r="B65" s="4"/>
      <c r="C65" s="4"/>
      <c r="D65" s="4"/>
      <c r="E65" s="4"/>
      <c r="F65" s="4"/>
      <c r="G65" s="7"/>
      <c r="H65" s="7"/>
      <c r="I65" s="76"/>
      <c r="J65" s="14"/>
      <c r="K65" s="20"/>
      <c r="L65" s="20"/>
    </row>
    <row r="66" spans="1:12" x14ac:dyDescent="0.35">
      <c r="A66"/>
      <c r="B66" s="4"/>
      <c r="C66" s="4"/>
      <c r="D66" s="4"/>
      <c r="E66" s="4"/>
      <c r="F66" s="4"/>
      <c r="G66" s="7"/>
      <c r="H66" s="7"/>
      <c r="I66" s="76"/>
      <c r="J66" s="14"/>
      <c r="K66" s="20"/>
      <c r="L66" s="20"/>
    </row>
    <row r="67" spans="1:12" x14ac:dyDescent="0.35">
      <c r="A67"/>
      <c r="B67" s="4"/>
      <c r="C67" s="4"/>
      <c r="D67" s="4"/>
      <c r="E67" s="4"/>
      <c r="F67" s="4"/>
      <c r="G67" s="7"/>
      <c r="H67" s="7"/>
      <c r="I67" s="76"/>
      <c r="J67" s="14"/>
      <c r="K67" s="20"/>
      <c r="L67" s="20"/>
    </row>
  </sheetData>
  <sheetProtection algorithmName="SHA-512" hashValue="C8bd8x1RONlwsCXv5NwWBW8l/9NpG7uFabyGVlQLFXA5kgy7+pgExGCOcGx7HsROjjKDCfyix7eE4++vuVg6/w==" saltValue="GOSqOea9jCwtk6ObIX/kTw==" spinCount="100000" sheet="1" formatRows="0" insertRows="0"/>
  <protectedRanges>
    <protectedRange sqref="B6:B39 F6:F39" name="Ostetut polttoaineet_1_8"/>
  </protectedRanges>
  <hyperlinks>
    <hyperlink ref="I56" r:id="rId1" xr:uid="{3DF0B7F7-85F8-4B2D-818E-8515098437F8}"/>
  </hyperlinks>
  <pageMargins left="0.7" right="0.7" top="0.75" bottom="0.75" header="0.3" footer="0.3"/>
  <pageSetup paperSize="9" orientation="portrait" horizontalDpi="360" verticalDpi="360" r:id="rId2"/>
  <ignoredErrors>
    <ignoredError sqref="E6 E37:E39 H37:H39 H35 E35" unlockedFormula="1"/>
  </ignoredErrors>
  <drawing r:id="rId3"/>
  <legacyDrawing r:id="rId4"/>
  <extLst>
    <ext xmlns:x14="http://schemas.microsoft.com/office/spreadsheetml/2009/9/main" uri="{78C0D931-6437-407d-A8EE-F0AAD7539E65}">
      <x14:conditionalFormattings>
        <x14:conditionalFormatting xmlns:xm="http://schemas.microsoft.com/office/excel/2006/main">
          <x14:cfRule type="iconSet" priority="1" id="{0E836331-5192-4AE8-ABD3-1FF670B43D64}">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G2</xm:sqref>
        </x14:conditionalFormatting>
        <x14:conditionalFormatting xmlns:xm="http://schemas.microsoft.com/office/excel/2006/main">
          <x14:cfRule type="iconSet" priority="2" id="{09167290-A44B-4A2B-97E8-DF21E90366B5}">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K1:K2</xm:sqref>
        </x14:conditionalFormatting>
        <x14:conditionalFormatting xmlns:xm="http://schemas.microsoft.com/office/excel/2006/main">
          <x14:cfRule type="iconSet" priority="5" id="{04038AED-BF39-468E-B664-A3F17FB9D63B}">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K6:L41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B4CCD-9AC2-4469-8579-EFB94B429C88}">
  <dimension ref="A1:S68"/>
  <sheetViews>
    <sheetView showGridLines="0" topLeftCell="A47" zoomScale="80" zoomScaleNormal="80" workbookViewId="0">
      <selection activeCell="F10" sqref="F10"/>
    </sheetView>
  </sheetViews>
  <sheetFormatPr defaultColWidth="8.54296875" defaultRowHeight="15.5" x14ac:dyDescent="0.35"/>
  <cols>
    <col min="1" max="1" width="46.90625" style="1" customWidth="1"/>
    <col min="2" max="2" width="18.54296875" style="1" customWidth="1"/>
    <col min="3" max="3" width="20.453125" style="1" customWidth="1"/>
    <col min="4" max="4" width="17.453125" style="1" customWidth="1"/>
    <col min="5" max="5" width="15" style="1" customWidth="1"/>
    <col min="6" max="6" width="15.08984375" style="1" customWidth="1"/>
    <col min="7" max="7" width="16.08984375" style="1" customWidth="1"/>
    <col min="8" max="8" width="13.453125" style="1" customWidth="1"/>
    <col min="9" max="9" width="11.54296875" style="15" customWidth="1"/>
    <col min="10" max="10" width="40.453125" style="1" customWidth="1"/>
    <col min="11" max="12" width="14.453125" style="22" customWidth="1"/>
    <col min="13" max="13" width="8.54296875" style="1"/>
    <col min="14" max="17" width="4.6328125" style="1" customWidth="1"/>
    <col min="18" max="18" width="12.90625" style="1" customWidth="1"/>
    <col min="19" max="19" width="15.54296875" style="1" customWidth="1"/>
    <col min="20" max="16384" width="8.54296875" style="1"/>
  </cols>
  <sheetData>
    <row r="1" spans="1:12" ht="53.9" customHeight="1" x14ac:dyDescent="0.35">
      <c r="A1" s="735" t="s">
        <v>521</v>
      </c>
      <c r="B1" s="735"/>
      <c r="C1" s="735"/>
      <c r="D1" s="735"/>
      <c r="E1" s="735"/>
      <c r="F1" s="736"/>
      <c r="G1" s="736"/>
      <c r="H1" s="736"/>
      <c r="I1" s="742"/>
      <c r="J1" s="741"/>
      <c r="K1" s="83"/>
      <c r="L1" s="46"/>
    </row>
    <row r="2" spans="1:12" x14ac:dyDescent="0.35">
      <c r="A2"/>
      <c r="B2" s="149" t="s">
        <v>228</v>
      </c>
      <c r="C2" s="150"/>
      <c r="D2" s="154">
        <f>H28+H29+H32</f>
        <v>0</v>
      </c>
      <c r="E2" s="367" t="s">
        <v>173</v>
      </c>
      <c r="F2" s="368"/>
      <c r="G2" s="368"/>
      <c r="H2" s="53"/>
      <c r="I2" s="14"/>
      <c r="J2" s="328"/>
      <c r="K2" s="83"/>
      <c r="L2" s="20"/>
    </row>
    <row r="3" spans="1:12" x14ac:dyDescent="0.35">
      <c r="A3"/>
      <c r="B3" s="38" t="s">
        <v>544</v>
      </c>
      <c r="C3" s="20"/>
      <c r="D3" s="20"/>
      <c r="E3"/>
      <c r="F3"/>
      <c r="G3"/>
      <c r="H3"/>
      <c r="I3" s="14"/>
      <c r="J3"/>
      <c r="K3" s="369" t="s">
        <v>43</v>
      </c>
      <c r="L3" s="370"/>
    </row>
    <row r="4" spans="1:12" ht="62" x14ac:dyDescent="0.35">
      <c r="A4" s="371" t="s">
        <v>543</v>
      </c>
      <c r="B4" s="372" t="s">
        <v>229</v>
      </c>
      <c r="C4" s="372" t="s">
        <v>230</v>
      </c>
      <c r="D4" s="373" t="s">
        <v>231</v>
      </c>
      <c r="E4" s="374" t="s">
        <v>232</v>
      </c>
      <c r="F4" s="375" t="s">
        <v>233</v>
      </c>
      <c r="G4" s="376" t="s">
        <v>234</v>
      </c>
      <c r="H4" s="377" t="s">
        <v>116</v>
      </c>
      <c r="I4" s="378" t="s">
        <v>235</v>
      </c>
      <c r="J4" s="379" t="s">
        <v>49</v>
      </c>
      <c r="K4" s="380" t="s">
        <v>50</v>
      </c>
      <c r="L4" s="377" t="s">
        <v>51</v>
      </c>
    </row>
    <row r="5" spans="1:12" ht="18" customHeight="1" x14ac:dyDescent="0.35">
      <c r="A5" s="49" t="s">
        <v>236</v>
      </c>
      <c r="B5" s="29"/>
      <c r="C5" s="66"/>
      <c r="D5" s="67"/>
      <c r="E5" s="78">
        <f>C5*D5</f>
        <v>0</v>
      </c>
      <c r="F5" s="382">
        <v>70</v>
      </c>
      <c r="G5" s="29"/>
      <c r="H5" s="30">
        <f>(((B5*F5)+(E5*F5)+G5))/1000</f>
        <v>0</v>
      </c>
      <c r="I5" s="387" t="s">
        <v>237</v>
      </c>
      <c r="J5" s="118"/>
      <c r="K5" s="107">
        <v>1</v>
      </c>
      <c r="L5" s="53"/>
    </row>
    <row r="6" spans="1:12" x14ac:dyDescent="0.35">
      <c r="A6" s="69" t="s">
        <v>238</v>
      </c>
      <c r="B6" s="24"/>
      <c r="C6" s="70"/>
      <c r="D6" s="71"/>
      <c r="E6" s="79">
        <f t="shared" ref="E6:E27" si="0">C6*D6</f>
        <v>0</v>
      </c>
      <c r="F6" s="383">
        <v>1050</v>
      </c>
      <c r="G6" s="29"/>
      <c r="H6" s="30">
        <f t="shared" ref="H6:H27" si="1">(((B6*F6)+(E6*F6)+G6))/1000</f>
        <v>0</v>
      </c>
      <c r="I6" s="387" t="s">
        <v>237</v>
      </c>
      <c r="J6" s="118" t="s">
        <v>239</v>
      </c>
      <c r="K6" s="123">
        <v>1</v>
      </c>
      <c r="L6" s="52"/>
    </row>
    <row r="7" spans="1:12" x14ac:dyDescent="0.35">
      <c r="A7" s="49" t="s">
        <v>240</v>
      </c>
      <c r="B7" s="29"/>
      <c r="C7" s="66"/>
      <c r="D7" s="67"/>
      <c r="E7" s="78">
        <f t="shared" si="0"/>
        <v>0</v>
      </c>
      <c r="F7" s="382">
        <v>7.3289999999999997</v>
      </c>
      <c r="G7" s="29"/>
      <c r="H7" s="30">
        <f t="shared" si="1"/>
        <v>0</v>
      </c>
      <c r="I7" s="387" t="s">
        <v>241</v>
      </c>
      <c r="J7" s="118"/>
      <c r="K7" s="107">
        <v>1</v>
      </c>
      <c r="L7" s="53"/>
    </row>
    <row r="8" spans="1:12" x14ac:dyDescent="0.35">
      <c r="A8" s="69" t="s">
        <v>242</v>
      </c>
      <c r="B8" s="24"/>
      <c r="C8" s="70"/>
      <c r="D8" s="71"/>
      <c r="E8" s="79">
        <f t="shared" si="0"/>
        <v>0</v>
      </c>
      <c r="F8" s="384">
        <v>27.899000000000001</v>
      </c>
      <c r="G8" s="81"/>
      <c r="H8" s="30">
        <f t="shared" si="1"/>
        <v>0</v>
      </c>
      <c r="I8" s="387" t="s">
        <v>241</v>
      </c>
      <c r="J8" s="118"/>
      <c r="K8" s="123">
        <v>1</v>
      </c>
      <c r="L8" s="52"/>
    </row>
    <row r="9" spans="1:12" x14ac:dyDescent="0.35">
      <c r="A9" s="49" t="s">
        <v>243</v>
      </c>
      <c r="B9" s="29"/>
      <c r="C9" s="66"/>
      <c r="D9" s="67"/>
      <c r="E9" s="78">
        <f t="shared" si="0"/>
        <v>0</v>
      </c>
      <c r="F9" s="382">
        <v>69</v>
      </c>
      <c r="G9" s="29"/>
      <c r="H9" s="30">
        <f t="shared" si="1"/>
        <v>0</v>
      </c>
      <c r="I9" s="387" t="s">
        <v>237</v>
      </c>
      <c r="J9" s="118"/>
      <c r="K9" s="107">
        <v>1</v>
      </c>
      <c r="L9" s="53"/>
    </row>
    <row r="10" spans="1:12" x14ac:dyDescent="0.35">
      <c r="A10" s="49" t="s">
        <v>244</v>
      </c>
      <c r="B10" s="29"/>
      <c r="C10" s="66"/>
      <c r="D10" s="67"/>
      <c r="E10" s="78">
        <f t="shared" si="0"/>
        <v>0</v>
      </c>
      <c r="F10" s="382">
        <v>214.286</v>
      </c>
      <c r="G10" s="29"/>
      <c r="H10" s="30">
        <f t="shared" si="1"/>
        <v>0</v>
      </c>
      <c r="I10" s="387" t="s">
        <v>241</v>
      </c>
      <c r="J10" s="118"/>
      <c r="K10" s="123">
        <v>1</v>
      </c>
      <c r="L10" s="52"/>
    </row>
    <row r="11" spans="1:12" x14ac:dyDescent="0.35">
      <c r="A11" s="49" t="s">
        <v>245</v>
      </c>
      <c r="B11" s="29"/>
      <c r="C11" s="66"/>
      <c r="D11" s="67"/>
      <c r="E11" s="78">
        <f t="shared" si="0"/>
        <v>0</v>
      </c>
      <c r="F11" s="382">
        <v>103.46</v>
      </c>
      <c r="G11" s="29"/>
      <c r="H11" s="30">
        <f t="shared" si="1"/>
        <v>0</v>
      </c>
      <c r="I11" s="387" t="s">
        <v>241</v>
      </c>
      <c r="J11" s="118"/>
      <c r="K11" s="107">
        <v>1</v>
      </c>
      <c r="L11" s="53"/>
    </row>
    <row r="12" spans="1:12" x14ac:dyDescent="0.35">
      <c r="A12" s="69" t="s">
        <v>246</v>
      </c>
      <c r="B12" s="24"/>
      <c r="C12" s="70"/>
      <c r="D12" s="71"/>
      <c r="E12" s="79">
        <f t="shared" si="0"/>
        <v>0</v>
      </c>
      <c r="F12" s="384">
        <v>479.69</v>
      </c>
      <c r="G12" s="81"/>
      <c r="H12" s="30">
        <f t="shared" si="1"/>
        <v>0</v>
      </c>
      <c r="I12" s="387" t="s">
        <v>241</v>
      </c>
      <c r="J12" s="118"/>
      <c r="K12" s="123">
        <v>1</v>
      </c>
      <c r="L12" s="52"/>
    </row>
    <row r="13" spans="1:12" x14ac:dyDescent="0.35">
      <c r="A13" s="49" t="s">
        <v>247</v>
      </c>
      <c r="B13" s="29"/>
      <c r="C13" s="66"/>
      <c r="D13" s="67"/>
      <c r="E13" s="78">
        <f t="shared" si="0"/>
        <v>0</v>
      </c>
      <c r="F13" s="382">
        <v>60</v>
      </c>
      <c r="G13" s="35"/>
      <c r="H13" s="30">
        <f t="shared" si="1"/>
        <v>0</v>
      </c>
      <c r="I13" s="387" t="s">
        <v>237</v>
      </c>
      <c r="J13" s="359"/>
      <c r="K13" s="107">
        <v>1</v>
      </c>
      <c r="L13" s="53"/>
    </row>
    <row r="14" spans="1:12" x14ac:dyDescent="0.35">
      <c r="A14" s="49" t="s">
        <v>248</v>
      </c>
      <c r="B14" s="29"/>
      <c r="C14" s="66"/>
      <c r="D14" s="67"/>
      <c r="E14" s="78">
        <f t="shared" si="0"/>
        <v>0</v>
      </c>
      <c r="F14" s="382">
        <v>142.50000000000003</v>
      </c>
      <c r="G14" s="29"/>
      <c r="H14" s="30">
        <f t="shared" si="1"/>
        <v>0</v>
      </c>
      <c r="I14" s="388" t="s">
        <v>249</v>
      </c>
      <c r="J14" s="118"/>
      <c r="K14" s="123">
        <v>1</v>
      </c>
      <c r="L14" s="52"/>
    </row>
    <row r="15" spans="1:12" x14ac:dyDescent="0.35">
      <c r="A15" s="69" t="s">
        <v>250</v>
      </c>
      <c r="B15" s="24"/>
      <c r="C15" s="70"/>
      <c r="D15" s="71"/>
      <c r="E15" s="79">
        <f t="shared" si="0"/>
        <v>0</v>
      </c>
      <c r="F15" s="384">
        <v>136.80000000000001</v>
      </c>
      <c r="G15" s="29"/>
      <c r="H15" s="30">
        <f t="shared" si="1"/>
        <v>0</v>
      </c>
      <c r="I15" s="388" t="s">
        <v>249</v>
      </c>
      <c r="J15" s="118"/>
      <c r="K15" s="389">
        <v>1</v>
      </c>
      <c r="L15" s="55"/>
    </row>
    <row r="16" spans="1:12" x14ac:dyDescent="0.35">
      <c r="A16" s="49" t="s">
        <v>251</v>
      </c>
      <c r="B16" s="29"/>
      <c r="C16" s="66"/>
      <c r="D16" s="67"/>
      <c r="E16" s="78">
        <f t="shared" si="0"/>
        <v>0</v>
      </c>
      <c r="F16" s="382">
        <v>674.99999999999989</v>
      </c>
      <c r="G16" s="29"/>
      <c r="H16" s="30">
        <f t="shared" si="1"/>
        <v>0</v>
      </c>
      <c r="I16" s="388" t="s">
        <v>252</v>
      </c>
      <c r="J16" s="118"/>
      <c r="K16" s="107">
        <v>1</v>
      </c>
      <c r="L16" s="53"/>
    </row>
    <row r="17" spans="1:19" x14ac:dyDescent="0.35">
      <c r="A17" s="69" t="s">
        <v>253</v>
      </c>
      <c r="B17" s="24"/>
      <c r="C17" s="70"/>
      <c r="D17" s="71"/>
      <c r="E17" s="79">
        <f t="shared" si="0"/>
        <v>0</v>
      </c>
      <c r="F17" s="384">
        <v>1904.0000000000002</v>
      </c>
      <c r="G17" s="81"/>
      <c r="H17" s="30">
        <f t="shared" si="1"/>
        <v>0</v>
      </c>
      <c r="I17" s="388" t="s">
        <v>252</v>
      </c>
      <c r="J17" s="118"/>
      <c r="K17" s="123">
        <v>1</v>
      </c>
      <c r="L17" s="52"/>
    </row>
    <row r="18" spans="1:19" x14ac:dyDescent="0.35">
      <c r="A18" s="49" t="s">
        <v>254</v>
      </c>
      <c r="B18" s="29"/>
      <c r="C18" s="66"/>
      <c r="D18" s="67"/>
      <c r="E18" s="78">
        <f t="shared" si="0"/>
        <v>0</v>
      </c>
      <c r="F18" s="382">
        <v>1000</v>
      </c>
      <c r="G18" s="35"/>
      <c r="H18" s="30">
        <f t="shared" si="1"/>
        <v>0</v>
      </c>
      <c r="I18" s="388" t="s">
        <v>252</v>
      </c>
      <c r="J18" s="118"/>
      <c r="K18" s="107">
        <v>1</v>
      </c>
      <c r="L18" s="53"/>
    </row>
    <row r="19" spans="1:19" x14ac:dyDescent="0.35">
      <c r="A19" s="49" t="s">
        <v>255</v>
      </c>
      <c r="B19" s="29"/>
      <c r="C19" s="66"/>
      <c r="D19" s="67"/>
      <c r="E19" s="78">
        <f t="shared" si="0"/>
        <v>0</v>
      </c>
      <c r="F19" s="382">
        <v>1170</v>
      </c>
      <c r="G19" s="29"/>
      <c r="H19" s="30">
        <f t="shared" si="1"/>
        <v>0</v>
      </c>
      <c r="I19" s="388" t="s">
        <v>252</v>
      </c>
      <c r="J19" s="118"/>
      <c r="K19" s="123">
        <v>1</v>
      </c>
      <c r="L19" s="52"/>
    </row>
    <row r="20" spans="1:19" x14ac:dyDescent="0.35">
      <c r="A20" s="381" t="s">
        <v>256</v>
      </c>
      <c r="B20" s="29"/>
      <c r="C20" s="66"/>
      <c r="D20" s="67"/>
      <c r="E20" s="78">
        <f t="shared" si="0"/>
        <v>0</v>
      </c>
      <c r="F20" s="382">
        <v>105.426</v>
      </c>
      <c r="G20" s="29"/>
      <c r="H20" s="30">
        <f t="shared" si="1"/>
        <v>0</v>
      </c>
      <c r="I20" s="387" t="s">
        <v>241</v>
      </c>
      <c r="J20" s="118"/>
      <c r="K20" s="107">
        <v>1</v>
      </c>
      <c r="L20" s="53"/>
    </row>
    <row r="21" spans="1:19" x14ac:dyDescent="0.35">
      <c r="A21" s="381" t="s">
        <v>257</v>
      </c>
      <c r="B21" s="24"/>
      <c r="C21" s="72"/>
      <c r="D21" s="73"/>
      <c r="E21" s="80">
        <f t="shared" si="0"/>
        <v>0</v>
      </c>
      <c r="F21" s="385">
        <v>621.94000000000005</v>
      </c>
      <c r="G21" s="80"/>
      <c r="H21" s="30">
        <f t="shared" si="1"/>
        <v>0</v>
      </c>
      <c r="I21" s="387" t="s">
        <v>241</v>
      </c>
      <c r="J21" s="118"/>
      <c r="K21" s="123">
        <v>1</v>
      </c>
      <c r="L21" s="52"/>
    </row>
    <row r="22" spans="1:19" x14ac:dyDescent="0.35">
      <c r="A22" s="69" t="s">
        <v>258</v>
      </c>
      <c r="B22" s="29"/>
      <c r="C22" s="67"/>
      <c r="D22" s="75"/>
      <c r="E22" s="35">
        <f t="shared" si="0"/>
        <v>0</v>
      </c>
      <c r="F22" s="386">
        <v>25.9</v>
      </c>
      <c r="G22" s="35"/>
      <c r="H22" s="30">
        <f t="shared" si="1"/>
        <v>0</v>
      </c>
      <c r="I22" s="387" t="s">
        <v>241</v>
      </c>
      <c r="J22" s="33"/>
      <c r="K22" s="107">
        <v>1</v>
      </c>
      <c r="L22" s="53"/>
    </row>
    <row r="23" spans="1:19" x14ac:dyDescent="0.35">
      <c r="A23" s="666"/>
      <c r="B23" s="29"/>
      <c r="C23" s="67"/>
      <c r="D23" s="75"/>
      <c r="E23" s="35">
        <f>C23*D23</f>
        <v>0</v>
      </c>
      <c r="F23" s="667"/>
      <c r="G23" s="35"/>
      <c r="H23" s="668">
        <f t="shared" si="1"/>
        <v>0</v>
      </c>
      <c r="I23" s="669"/>
      <c r="J23" s="665"/>
      <c r="K23" s="53"/>
      <c r="L23" s="53"/>
    </row>
    <row r="24" spans="1:19" x14ac:dyDescent="0.35">
      <c r="A24" s="666"/>
      <c r="B24" s="29"/>
      <c r="C24" s="67"/>
      <c r="D24" s="75"/>
      <c r="E24" s="35">
        <f t="shared" si="0"/>
        <v>0</v>
      </c>
      <c r="F24" s="667"/>
      <c r="G24" s="35"/>
      <c r="H24" s="668">
        <f t="shared" si="1"/>
        <v>0</v>
      </c>
      <c r="I24" s="669"/>
      <c r="J24" s="665"/>
      <c r="K24" s="53"/>
      <c r="L24" s="53"/>
    </row>
    <row r="25" spans="1:19" x14ac:dyDescent="0.35">
      <c r="A25" s="666"/>
      <c r="B25" s="29"/>
      <c r="C25" s="67"/>
      <c r="D25" s="75"/>
      <c r="E25" s="35">
        <f t="shared" si="0"/>
        <v>0</v>
      </c>
      <c r="F25" s="667"/>
      <c r="G25" s="35"/>
      <c r="H25" s="668">
        <f t="shared" si="1"/>
        <v>0</v>
      </c>
      <c r="I25" s="669"/>
      <c r="J25" s="665"/>
      <c r="K25" s="53"/>
      <c r="L25" s="53"/>
    </row>
    <row r="26" spans="1:19" x14ac:dyDescent="0.35">
      <c r="A26" s="666"/>
      <c r="B26" s="29"/>
      <c r="C26" s="67"/>
      <c r="D26" s="75"/>
      <c r="E26" s="35">
        <f t="shared" si="0"/>
        <v>0</v>
      </c>
      <c r="F26" s="667"/>
      <c r="G26" s="35"/>
      <c r="H26" s="668">
        <f t="shared" si="1"/>
        <v>0</v>
      </c>
      <c r="I26" s="669"/>
      <c r="J26" s="665"/>
      <c r="K26" s="53"/>
      <c r="L26" s="53"/>
    </row>
    <row r="27" spans="1:19" x14ac:dyDescent="0.35">
      <c r="B27" s="29"/>
      <c r="C27" s="67"/>
      <c r="D27" s="75"/>
      <c r="E27" s="35">
        <f t="shared" si="0"/>
        <v>0</v>
      </c>
      <c r="F27" s="667"/>
      <c r="G27" s="35"/>
      <c r="H27" s="668">
        <f t="shared" si="1"/>
        <v>0</v>
      </c>
      <c r="I27" s="669"/>
      <c r="J27" s="665"/>
      <c r="K27" s="53"/>
      <c r="L27" s="53"/>
    </row>
    <row r="28" spans="1:19" x14ac:dyDescent="0.35">
      <c r="A28" s="205" t="s">
        <v>259</v>
      </c>
      <c r="B28" s="653"/>
      <c r="C28" s="360"/>
      <c r="D28" s="360"/>
      <c r="E28" s="360"/>
      <c r="F28" s="360"/>
      <c r="G28" s="360"/>
      <c r="H28" s="361">
        <f>SUM(H5:H27)</f>
        <v>0</v>
      </c>
      <c r="I28" s="362" t="s">
        <v>116</v>
      </c>
      <c r="J28" s="363"/>
      <c r="K28" s="107"/>
      <c r="L28" s="53"/>
      <c r="S28" s="727"/>
    </row>
    <row r="29" spans="1:19" x14ac:dyDescent="0.35">
      <c r="A29" s="511" t="s">
        <v>260</v>
      </c>
      <c r="B29" s="652"/>
      <c r="C29" s="512"/>
      <c r="D29" s="512"/>
      <c r="E29" s="512"/>
      <c r="F29" s="512"/>
      <c r="G29" s="512"/>
      <c r="H29" s="654"/>
      <c r="I29" s="362" t="s">
        <v>116</v>
      </c>
      <c r="J29" s="469"/>
      <c r="K29" s="107"/>
      <c r="L29" s="107"/>
      <c r="S29" s="727"/>
    </row>
    <row r="30" spans="1:19" ht="6.65" customHeight="1" x14ac:dyDescent="0.35">
      <c r="A30" s="38"/>
      <c r="B30" s="20"/>
      <c r="C30" s="20"/>
      <c r="D30" s="20"/>
      <c r="E30" s="20"/>
      <c r="F30" s="655"/>
      <c r="G30" s="20"/>
      <c r="H30" s="390"/>
      <c r="I30" s="84"/>
      <c r="J30" s="391"/>
      <c r="K30" s="123"/>
      <c r="L30" s="123"/>
    </row>
    <row r="31" spans="1:19" x14ac:dyDescent="0.35">
      <c r="A31" s="42" t="s">
        <v>261</v>
      </c>
      <c r="B31" s="45"/>
      <c r="C31" s="45"/>
      <c r="D31" s="45"/>
      <c r="E31" s="45"/>
      <c r="G31" s="392" t="s">
        <v>262</v>
      </c>
      <c r="H31" s="393"/>
      <c r="I31" s="394"/>
      <c r="J31" s="368"/>
      <c r="K31" s="107"/>
      <c r="L31" s="107"/>
      <c r="R31" s="727"/>
      <c r="S31" s="727"/>
    </row>
    <row r="32" spans="1:19" x14ac:dyDescent="0.35">
      <c r="A32" s="77" t="s">
        <v>263</v>
      </c>
      <c r="B32" s="82"/>
      <c r="C32" s="45"/>
      <c r="D32" s="45" t="s">
        <v>264</v>
      </c>
      <c r="E32" s="28"/>
      <c r="F32" s="395">
        <v>0.1684048027438422</v>
      </c>
      <c r="G32" s="396" t="s">
        <v>116</v>
      </c>
      <c r="H32" s="63">
        <f>(B32*F32)/1000</f>
        <v>0</v>
      </c>
      <c r="I32" s="106" t="s">
        <v>265</v>
      </c>
      <c r="J32" s="121"/>
      <c r="K32" s="107">
        <v>4</v>
      </c>
      <c r="L32" s="53"/>
      <c r="R32" s="726"/>
      <c r="S32" s="726"/>
    </row>
    <row r="33" spans="1:12" ht="15" customHeight="1" x14ac:dyDescent="0.35">
      <c r="A33" s="397"/>
      <c r="B33" s="397"/>
      <c r="C33" s="397"/>
      <c r="D33" s="397"/>
      <c r="E33" s="397"/>
      <c r="F33"/>
      <c r="G33"/>
      <c r="H33"/>
      <c r="I33" s="14"/>
      <c r="J33"/>
      <c r="K33" s="645">
        <f>SUM(K5:K32)/19</f>
        <v>1.1578947368421053</v>
      </c>
      <c r="L33" s="645">
        <f>SUM(L5:L32)/19</f>
        <v>0</v>
      </c>
    </row>
    <row r="34" spans="1:12" ht="15" customHeight="1" x14ac:dyDescent="0.35">
      <c r="A34" s="398"/>
      <c r="B34" s="398"/>
      <c r="C34" s="398"/>
      <c r="D34" s="398"/>
      <c r="E34" s="398"/>
      <c r="F34"/>
      <c r="G34"/>
      <c r="H34"/>
      <c r="I34" s="14"/>
      <c r="J34"/>
      <c r="K34" s="20"/>
      <c r="L34" s="20"/>
    </row>
    <row r="35" spans="1:12" ht="15" customHeight="1" x14ac:dyDescent="0.35">
      <c r="A35" s="399"/>
      <c r="B35" s="399"/>
      <c r="C35" s="399"/>
      <c r="D35" s="399"/>
      <c r="E35" s="399"/>
      <c r="F35"/>
      <c r="G35"/>
      <c r="H35"/>
      <c r="I35" s="14"/>
      <c r="J35"/>
      <c r="K35" s="20"/>
      <c r="L35" s="20"/>
    </row>
    <row r="36" spans="1:12" ht="15" customHeight="1" x14ac:dyDescent="0.35">
      <c r="A36" s="398"/>
      <c r="B36" s="398"/>
      <c r="C36" s="398"/>
      <c r="D36" s="398"/>
      <c r="E36" s="398"/>
      <c r="F36"/>
      <c r="G36"/>
      <c r="H36"/>
      <c r="I36" s="14"/>
      <c r="J36"/>
      <c r="K36" s="20"/>
      <c r="L36" s="20"/>
    </row>
    <row r="37" spans="1:12" ht="15" customHeight="1" x14ac:dyDescent="0.35">
      <c r="A37" s="398"/>
      <c r="B37" s="398"/>
      <c r="C37" s="398"/>
      <c r="D37" s="398"/>
      <c r="E37" s="398"/>
      <c r="F37"/>
      <c r="G37"/>
      <c r="H37"/>
      <c r="I37" s="14"/>
      <c r="J37"/>
      <c r="K37" s="20"/>
      <c r="L37" s="20"/>
    </row>
    <row r="38" spans="1:12" ht="15" customHeight="1" x14ac:dyDescent="0.35">
      <c r="A38" s="398"/>
      <c r="B38" s="398"/>
      <c r="C38" s="398"/>
      <c r="D38" s="398"/>
      <c r="E38" s="398"/>
      <c r="F38"/>
      <c r="G38"/>
      <c r="H38"/>
      <c r="I38" s="14"/>
      <c r="J38"/>
      <c r="K38" s="20"/>
      <c r="L38" s="20"/>
    </row>
    <row r="39" spans="1:12" ht="15" customHeight="1" x14ac:dyDescent="0.35">
      <c r="A39" s="398"/>
      <c r="B39" s="398"/>
      <c r="C39" s="398"/>
      <c r="D39" s="398"/>
      <c r="E39" s="398"/>
      <c r="F39"/>
      <c r="G39"/>
      <c r="H39"/>
      <c r="I39" s="14"/>
      <c r="J39"/>
      <c r="K39" s="20"/>
      <c r="L39" s="20"/>
    </row>
    <row r="40" spans="1:12" ht="15" customHeight="1" x14ac:dyDescent="0.35">
      <c r="A40" s="398"/>
      <c r="B40" s="398"/>
      <c r="C40" s="398"/>
      <c r="D40" s="398"/>
      <c r="E40" s="398"/>
      <c r="F40"/>
      <c r="G40"/>
      <c r="H40"/>
      <c r="I40" s="14"/>
      <c r="J40"/>
      <c r="K40" s="20"/>
      <c r="L40" s="20"/>
    </row>
    <row r="41" spans="1:12" ht="15" customHeight="1" x14ac:dyDescent="0.35">
      <c r="A41" s="3"/>
      <c r="B41" s="398"/>
      <c r="C41" s="398"/>
      <c r="D41" s="398"/>
      <c r="E41" s="398"/>
      <c r="F41"/>
      <c r="G41"/>
      <c r="H41"/>
      <c r="I41" s="14"/>
      <c r="J41"/>
      <c r="K41" s="20"/>
      <c r="L41" s="20"/>
    </row>
    <row r="42" spans="1:12" ht="15" customHeight="1" x14ac:dyDescent="0.35">
      <c r="A42" s="398"/>
      <c r="B42" s="398"/>
      <c r="C42" s="398"/>
      <c r="D42" s="398"/>
      <c r="E42" s="398"/>
      <c r="F42"/>
      <c r="G42"/>
      <c r="H42"/>
      <c r="I42" s="14"/>
      <c r="J42"/>
      <c r="K42" s="20"/>
      <c r="L42" s="20"/>
    </row>
    <row r="43" spans="1:12" ht="15" customHeight="1" x14ac:dyDescent="0.35">
      <c r="A43" s="398"/>
      <c r="B43" s="398"/>
      <c r="C43" s="398"/>
      <c r="D43" s="398"/>
      <c r="E43" s="398"/>
      <c r="F43"/>
      <c r="G43"/>
      <c r="H43"/>
      <c r="I43" s="14"/>
      <c r="J43"/>
      <c r="K43" s="20"/>
      <c r="L43" s="20"/>
    </row>
    <row r="44" spans="1:12" ht="15" customHeight="1" x14ac:dyDescent="0.35">
      <c r="A44" s="398"/>
      <c r="B44" s="398"/>
      <c r="C44" s="398"/>
      <c r="D44" s="398"/>
      <c r="E44" s="398"/>
      <c r="F44"/>
      <c r="G44"/>
      <c r="H44"/>
      <c r="I44" s="14"/>
      <c r="J44"/>
      <c r="K44" s="20"/>
      <c r="L44" s="20"/>
    </row>
    <row r="45" spans="1:12" ht="15" customHeight="1" x14ac:dyDescent="0.35">
      <c r="A45"/>
      <c r="B45"/>
      <c r="C45"/>
      <c r="D45"/>
      <c r="E45"/>
      <c r="F45"/>
      <c r="G45"/>
      <c r="H45"/>
      <c r="I45" s="14"/>
      <c r="J45"/>
      <c r="K45" s="20"/>
      <c r="L45" s="20"/>
    </row>
    <row r="46" spans="1:12" ht="15" customHeight="1" x14ac:dyDescent="0.35">
      <c r="A46"/>
      <c r="B46"/>
      <c r="C46"/>
      <c r="D46"/>
      <c r="E46"/>
      <c r="F46"/>
      <c r="G46"/>
      <c r="H46"/>
      <c r="I46" s="14"/>
      <c r="J46"/>
      <c r="K46" s="20"/>
      <c r="L46" s="20"/>
    </row>
    <row r="47" spans="1:12" ht="15" customHeight="1" x14ac:dyDescent="0.35">
      <c r="A47"/>
      <c r="B47"/>
      <c r="C47"/>
      <c r="D47"/>
      <c r="E47"/>
      <c r="F47"/>
      <c r="G47"/>
      <c r="H47"/>
      <c r="I47" s="14"/>
      <c r="J47"/>
      <c r="K47" s="20"/>
      <c r="L47" s="20"/>
    </row>
    <row r="48" spans="1:12" ht="15" customHeight="1" x14ac:dyDescent="0.35">
      <c r="A48"/>
      <c r="B48"/>
      <c r="C48"/>
      <c r="D48"/>
      <c r="E48"/>
      <c r="F48"/>
      <c r="G48"/>
      <c r="H48"/>
      <c r="I48" s="14"/>
      <c r="J48"/>
      <c r="K48" s="20"/>
      <c r="L48" s="20"/>
    </row>
    <row r="49" spans="1:12" ht="15" customHeight="1" x14ac:dyDescent="0.35">
      <c r="A49"/>
      <c r="B49"/>
      <c r="C49"/>
      <c r="D49"/>
      <c r="E49"/>
      <c r="F49"/>
      <c r="G49"/>
      <c r="H49"/>
      <c r="I49" s="14"/>
      <c r="J49"/>
      <c r="K49" s="20"/>
      <c r="L49" s="20"/>
    </row>
    <row r="50" spans="1:12" ht="15" customHeight="1" x14ac:dyDescent="0.35">
      <c r="A50"/>
      <c r="B50"/>
      <c r="C50"/>
      <c r="D50"/>
      <c r="E50"/>
      <c r="F50"/>
      <c r="G50"/>
      <c r="H50"/>
      <c r="I50" s="14"/>
      <c r="J50"/>
      <c r="K50" s="20"/>
      <c r="L50" s="20"/>
    </row>
    <row r="51" spans="1:12" ht="15" customHeight="1" x14ac:dyDescent="0.35">
      <c r="A51"/>
      <c r="B51"/>
      <c r="C51"/>
      <c r="D51"/>
      <c r="E51"/>
      <c r="F51"/>
      <c r="G51"/>
      <c r="H51"/>
      <c r="I51" s="14"/>
      <c r="J51"/>
      <c r="K51" s="20"/>
      <c r="L51" s="20"/>
    </row>
    <row r="52" spans="1:12" ht="15" customHeight="1" x14ac:dyDescent="0.35">
      <c r="A52"/>
      <c r="B52"/>
      <c r="C52"/>
      <c r="D52"/>
      <c r="E52"/>
      <c r="F52"/>
      <c r="G52"/>
      <c r="H52"/>
      <c r="I52" s="14"/>
      <c r="J52"/>
      <c r="K52" s="20"/>
      <c r="L52" s="20"/>
    </row>
    <row r="53" spans="1:12" ht="15" customHeight="1" x14ac:dyDescent="0.35">
      <c r="A53"/>
      <c r="B53"/>
      <c r="C53"/>
      <c r="D53"/>
      <c r="E53"/>
      <c r="F53"/>
      <c r="G53"/>
      <c r="H53"/>
      <c r="I53" s="14"/>
      <c r="J53"/>
      <c r="K53" s="20"/>
      <c r="L53" s="20"/>
    </row>
    <row r="54" spans="1:12" ht="15" customHeight="1" x14ac:dyDescent="0.35">
      <c r="A54"/>
      <c r="B54"/>
      <c r="C54"/>
      <c r="D54"/>
      <c r="E54"/>
      <c r="F54"/>
      <c r="G54"/>
      <c r="H54"/>
      <c r="I54" s="14"/>
      <c r="J54"/>
      <c r="K54" s="20"/>
      <c r="L54" s="20"/>
    </row>
    <row r="55" spans="1:12" ht="15" customHeight="1" x14ac:dyDescent="0.35">
      <c r="A55"/>
      <c r="B55"/>
      <c r="C55"/>
      <c r="D55"/>
      <c r="E55"/>
      <c r="F55"/>
      <c r="G55"/>
      <c r="H55"/>
      <c r="I55" s="14"/>
      <c r="J55"/>
      <c r="K55" s="20"/>
      <c r="L55" s="20"/>
    </row>
    <row r="56" spans="1:12" ht="15" customHeight="1" x14ac:dyDescent="0.35">
      <c r="A56"/>
      <c r="B56"/>
      <c r="C56"/>
      <c r="D56"/>
      <c r="E56"/>
      <c r="F56"/>
      <c r="G56"/>
      <c r="H56"/>
      <c r="I56" s="14"/>
      <c r="J56"/>
      <c r="K56" s="20"/>
      <c r="L56" s="20"/>
    </row>
    <row r="57" spans="1:12" ht="15" customHeight="1" x14ac:dyDescent="0.35">
      <c r="A57"/>
      <c r="B57"/>
      <c r="C57"/>
      <c r="D57"/>
      <c r="E57"/>
      <c r="F57"/>
      <c r="G57"/>
      <c r="H57"/>
      <c r="I57" s="14"/>
      <c r="J57"/>
      <c r="K57" s="20"/>
      <c r="L57" s="20"/>
    </row>
    <row r="58" spans="1:12" ht="15" customHeight="1" x14ac:dyDescent="0.35">
      <c r="A58"/>
      <c r="B58"/>
      <c r="C58"/>
      <c r="D58"/>
      <c r="E58"/>
      <c r="F58"/>
      <c r="G58"/>
      <c r="H58"/>
      <c r="I58" s="14"/>
      <c r="J58"/>
      <c r="K58" s="20"/>
      <c r="L58" s="20"/>
    </row>
    <row r="59" spans="1:12" ht="15" customHeight="1" x14ac:dyDescent="0.35">
      <c r="A59"/>
      <c r="B59"/>
      <c r="C59"/>
      <c r="D59"/>
      <c r="E59"/>
      <c r="F59"/>
      <c r="G59"/>
      <c r="H59"/>
      <c r="I59" s="14"/>
      <c r="J59"/>
      <c r="K59" s="20"/>
      <c r="L59" s="20"/>
    </row>
    <row r="60" spans="1:12" s="22" customFormat="1" ht="15" customHeight="1" x14ac:dyDescent="0.35">
      <c r="A60" s="20" t="s">
        <v>266</v>
      </c>
      <c r="B60" s="20"/>
      <c r="C60" s="20"/>
      <c r="D60" s="20"/>
      <c r="E60" s="20"/>
      <c r="F60" s="20"/>
      <c r="G60" s="20"/>
      <c r="H60" s="20"/>
      <c r="I60" s="83"/>
      <c r="J60" s="19" t="s">
        <v>267</v>
      </c>
      <c r="K60" s="20"/>
      <c r="L60" s="20"/>
    </row>
    <row r="61" spans="1:12" s="22" customFormat="1" ht="15" customHeight="1" x14ac:dyDescent="0.35">
      <c r="A61" s="20" t="s">
        <v>268</v>
      </c>
      <c r="B61" s="20"/>
      <c r="C61" s="20"/>
      <c r="D61" s="20"/>
      <c r="E61" s="20"/>
      <c r="F61" s="20"/>
      <c r="G61" s="20"/>
      <c r="H61" s="20"/>
      <c r="I61" s="83"/>
      <c r="J61" s="20"/>
      <c r="K61" s="20"/>
      <c r="L61" s="20"/>
    </row>
    <row r="62" spans="1:12" s="22" customFormat="1" ht="15" customHeight="1" x14ac:dyDescent="0.35">
      <c r="A62" s="20" t="s">
        <v>269</v>
      </c>
      <c r="B62" s="20"/>
      <c r="C62" s="20"/>
      <c r="D62" s="20"/>
      <c r="E62" s="20"/>
      <c r="F62" s="20"/>
      <c r="G62" s="20"/>
      <c r="H62" s="20"/>
      <c r="I62" s="83"/>
      <c r="J62" s="19"/>
      <c r="K62" s="20"/>
      <c r="L62" s="20"/>
    </row>
    <row r="63" spans="1:12" s="22" customFormat="1" ht="15" customHeight="1" x14ac:dyDescent="0.35">
      <c r="A63" s="20" t="s">
        <v>270</v>
      </c>
      <c r="B63" s="20"/>
      <c r="C63" s="20"/>
      <c r="D63" s="20"/>
      <c r="E63" s="20"/>
      <c r="F63" s="20"/>
      <c r="G63" s="20"/>
      <c r="H63" s="20"/>
      <c r="I63" s="83"/>
      <c r="J63" s="20"/>
      <c r="K63" s="20"/>
      <c r="L63" s="20"/>
    </row>
    <row r="64" spans="1:12" s="22" customFormat="1" ht="15" customHeight="1" x14ac:dyDescent="0.35">
      <c r="A64" s="20"/>
      <c r="B64" s="20"/>
      <c r="C64" s="20"/>
      <c r="D64" s="20"/>
      <c r="E64" s="20"/>
      <c r="F64" s="20"/>
      <c r="G64" s="20"/>
      <c r="H64" s="20"/>
      <c r="I64" s="83"/>
      <c r="J64" s="20"/>
      <c r="K64" s="20"/>
      <c r="L64" s="20"/>
    </row>
    <row r="65" spans="1:12" ht="15" customHeight="1" x14ac:dyDescent="0.35">
      <c r="A65" s="65" t="s">
        <v>271</v>
      </c>
      <c r="B65"/>
      <c r="C65" s="19"/>
      <c r="D65" s="9"/>
      <c r="E65" s="9"/>
      <c r="F65" s="9"/>
      <c r="G65" s="7"/>
      <c r="H65" s="7"/>
      <c r="I65" s="76"/>
      <c r="J65" s="14"/>
      <c r="K65" s="20"/>
      <c r="L65" s="20"/>
    </row>
    <row r="66" spans="1:12" ht="15" customHeight="1" x14ac:dyDescent="0.35">
      <c r="A66" s="729" t="s">
        <v>227</v>
      </c>
      <c r="B66"/>
      <c r="C66"/>
      <c r="D66"/>
      <c r="E66"/>
      <c r="F66"/>
      <c r="G66"/>
      <c r="H66"/>
      <c r="I66" s="14"/>
      <c r="J66"/>
      <c r="K66" s="20"/>
      <c r="L66" s="20"/>
    </row>
    <row r="67" spans="1:12" ht="15" customHeight="1" x14ac:dyDescent="0.35">
      <c r="A67" s="354" t="s">
        <v>272</v>
      </c>
    </row>
    <row r="68" spans="1:12" x14ac:dyDescent="0.35">
      <c r="A68" s="1" t="s">
        <v>545</v>
      </c>
    </row>
  </sheetData>
  <sheetProtection algorithmName="SHA-512" hashValue="4k0YMZPekwaDh/LLn0utB+DhUVp1TwdJQL0/VDMAb8rXxVePSe+G+7mZLbY7HbFzlHcmg7z+IctiCvh0hBITcg==" saltValue="Vx0U2AOgs+qmxSQtWvb+sw==" spinCount="100000" sheet="1" insertRows="0"/>
  <protectedRanges>
    <protectedRange sqref="B5:E27 G5:G27 B32" name="Ostetut polttoaineet"/>
  </protectedRanges>
  <hyperlinks>
    <hyperlink ref="J60" r:id="rId1" display="https://www.lt.fi/fi/ymparistonetti/hiilijalanjalkiraportointi" xr:uid="{0BC27901-3A35-4381-9B66-FA4640DA73CC}"/>
  </hyperlinks>
  <pageMargins left="0.7" right="0.7" top="0.75" bottom="0.75" header="0.3" footer="0.3"/>
  <pageSetup paperSize="9" orientation="portrait" horizontalDpi="360" verticalDpi="360" r:id="rId2"/>
  <ignoredErrors>
    <ignoredError sqref="K33 H28 H23:H27" unlockedFormula="1"/>
  </ignoredErrors>
  <drawing r:id="rId3"/>
  <legacyDrawing r:id="rId4"/>
  <extLst>
    <ext xmlns:x14="http://schemas.microsoft.com/office/spreadsheetml/2009/9/main" uri="{78C0D931-6437-407d-A8EE-F0AAD7539E65}">
      <x14:conditionalFormattings>
        <x14:conditionalFormatting xmlns:xm="http://schemas.microsoft.com/office/excel/2006/main">
          <x14:cfRule type="iconSet" priority="1" id="{B99F7757-DA21-4525-BFC0-2C4DD38F58FD}">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H2</xm:sqref>
        </x14:conditionalFormatting>
        <x14:conditionalFormatting xmlns:xm="http://schemas.microsoft.com/office/excel/2006/main">
          <x14:cfRule type="iconSet" priority="2" id="{4C8F5D46-50CD-4792-BC2C-94C18558A759}">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K1:K2</xm:sqref>
        </x14:conditionalFormatting>
        <x14:conditionalFormatting xmlns:xm="http://schemas.microsoft.com/office/excel/2006/main">
          <x14:cfRule type="iconSet" priority="6" id="{E9961E5F-10EE-42EB-AF4B-6D5F6EE27C17}">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K5:L22 L23:L27 K23:K29</xm:sqref>
        </x14:conditionalFormatting>
        <x14:conditionalFormatting xmlns:xm="http://schemas.microsoft.com/office/excel/2006/main">
          <x14:cfRule type="iconSet" priority="5" id="{753360AF-CC5C-42FF-B46C-0DD8BFC09E1A}">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K30:L33 L28:L29</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613B-B456-4C0A-A85E-A0445A1CDE2E}">
  <dimension ref="A1:T71"/>
  <sheetViews>
    <sheetView showGridLines="0" topLeftCell="A57" zoomScale="70" zoomScaleNormal="70" workbookViewId="0">
      <selection activeCell="C10" sqref="C10"/>
    </sheetView>
  </sheetViews>
  <sheetFormatPr defaultColWidth="8.54296875" defaultRowHeight="15.5" x14ac:dyDescent="0.35"/>
  <cols>
    <col min="1" max="1" width="47.90625" style="1" customWidth="1"/>
    <col min="2" max="2" width="17.08984375" style="16" customWidth="1"/>
    <col min="3" max="3" width="17.453125" style="16" customWidth="1"/>
    <col min="4" max="4" width="15.54296875" style="16" customWidth="1"/>
    <col min="5" max="5" width="13.453125" style="16" customWidth="1"/>
    <col min="6" max="7" width="12.90625" style="16" customWidth="1"/>
    <col min="8" max="8" width="35.08984375" style="16" customWidth="1"/>
    <col min="9" max="9" width="18.08984375" style="16" customWidth="1"/>
    <col min="10" max="10" width="17.54296875" style="2" customWidth="1"/>
    <col min="11" max="11" width="15.90625" style="2" customWidth="1"/>
    <col min="12" max="12" width="13.453125" style="2" customWidth="1"/>
    <col min="13" max="13" width="26.08984375" style="1" customWidth="1"/>
    <col min="14" max="15" width="13" style="22" customWidth="1"/>
    <col min="16" max="18" width="8.54296875" style="1" customWidth="1"/>
    <col min="19" max="19" width="12" style="1" customWidth="1"/>
    <col min="20" max="20" width="22" style="1" customWidth="1"/>
    <col min="21" max="16384" width="8.54296875" style="1"/>
  </cols>
  <sheetData>
    <row r="1" spans="1:15" ht="53.9" customHeight="1" x14ac:dyDescent="0.35">
      <c r="A1" s="735" t="s">
        <v>522</v>
      </c>
      <c r="B1" s="738"/>
      <c r="C1" s="738"/>
      <c r="D1" s="738"/>
      <c r="E1" s="738"/>
      <c r="F1" s="738"/>
      <c r="G1" s="738"/>
      <c r="H1" s="738"/>
      <c r="I1" s="738"/>
      <c r="J1" s="739"/>
      <c r="K1" s="7"/>
      <c r="L1" s="7"/>
      <c r="M1" s="421"/>
      <c r="N1" s="83"/>
      <c r="O1" s="46"/>
    </row>
    <row r="2" spans="1:15" ht="20.399999999999999" customHeight="1" x14ac:dyDescent="0.35">
      <c r="A2" s="152" t="s">
        <v>273</v>
      </c>
      <c r="B2" s="731">
        <f>E37+L37+E43+L43</f>
        <v>0</v>
      </c>
      <c r="C2" s="132" t="s">
        <v>173</v>
      </c>
      <c r="D2" s="151"/>
      <c r="E2" s="151"/>
      <c r="F2" s="53"/>
      <c r="G2" s="53"/>
      <c r="H2" s="6"/>
      <c r="I2" s="6"/>
      <c r="J2" s="7"/>
      <c r="K2" s="7"/>
      <c r="L2" s="7"/>
      <c r="M2"/>
      <c r="N2" s="422"/>
      <c r="O2" s="46"/>
    </row>
    <row r="3" spans="1:15" ht="20.399999999999999" customHeight="1" x14ac:dyDescent="0.35">
      <c r="A3"/>
      <c r="B3" s="4"/>
      <c r="C3" s="4"/>
      <c r="D3" s="4"/>
      <c r="E3" s="4"/>
      <c r="F3" s="420" t="s">
        <v>43</v>
      </c>
      <c r="G3" s="370"/>
      <c r="H3" s="4"/>
      <c r="I3" s="4"/>
      <c r="J3" s="7"/>
      <c r="K3" s="7"/>
      <c r="L3" s="7"/>
      <c r="M3"/>
      <c r="N3" s="420" t="s">
        <v>43</v>
      </c>
      <c r="O3" s="370"/>
    </row>
    <row r="4" spans="1:15" ht="93.65" customHeight="1" x14ac:dyDescent="0.35">
      <c r="A4" s="423" t="s">
        <v>546</v>
      </c>
      <c r="B4" s="85" t="s">
        <v>274</v>
      </c>
      <c r="C4" s="85" t="s">
        <v>275</v>
      </c>
      <c r="D4" s="85" t="s">
        <v>276</v>
      </c>
      <c r="E4" s="86" t="s">
        <v>178</v>
      </c>
      <c r="F4" s="424" t="s">
        <v>50</v>
      </c>
      <c r="G4" s="425" t="s">
        <v>51</v>
      </c>
      <c r="H4" s="85" t="s">
        <v>274</v>
      </c>
      <c r="I4" s="85" t="s">
        <v>274</v>
      </c>
      <c r="J4" s="85" t="s">
        <v>275</v>
      </c>
      <c r="K4" s="426" t="s">
        <v>276</v>
      </c>
      <c r="L4" s="87" t="s">
        <v>178</v>
      </c>
      <c r="M4" s="427" t="s">
        <v>49</v>
      </c>
      <c r="N4" s="424" t="s">
        <v>50</v>
      </c>
      <c r="O4" s="425" t="s">
        <v>51</v>
      </c>
    </row>
    <row r="5" spans="1:15" ht="14.15" customHeight="1" x14ac:dyDescent="0.35">
      <c r="A5" s="428" t="s">
        <v>277</v>
      </c>
      <c r="B5" s="429"/>
      <c r="C5" s="430"/>
      <c r="D5" s="431"/>
      <c r="E5" s="432"/>
      <c r="F5" s="433"/>
      <c r="G5" s="433"/>
      <c r="H5" s="434" t="s">
        <v>278</v>
      </c>
      <c r="I5" s="435"/>
      <c r="J5" s="436"/>
      <c r="K5" s="437"/>
      <c r="L5" s="438"/>
      <c r="M5" s="439"/>
      <c r="N5" s="433"/>
      <c r="O5" s="433"/>
    </row>
    <row r="6" spans="1:15" ht="14.15" customHeight="1" x14ac:dyDescent="0.35">
      <c r="A6" s="20" t="s">
        <v>279</v>
      </c>
      <c r="B6" s="95"/>
      <c r="C6" s="447">
        <v>26.1</v>
      </c>
      <c r="D6" s="96" t="s">
        <v>280</v>
      </c>
      <c r="E6" s="448">
        <f t="shared" ref="E6:E28" si="0">(B6*C6)/1000</f>
        <v>0</v>
      </c>
      <c r="F6" s="123">
        <v>1</v>
      </c>
      <c r="G6" s="124"/>
      <c r="H6" s="446" t="s">
        <v>281</v>
      </c>
      <c r="I6" s="78"/>
      <c r="J6" s="456">
        <v>0.8</v>
      </c>
      <c r="K6" s="96" t="s">
        <v>282</v>
      </c>
      <c r="L6" s="461">
        <f>(I6*J6)/1000</f>
        <v>0</v>
      </c>
      <c r="M6" s="402"/>
      <c r="N6" s="123">
        <v>4</v>
      </c>
      <c r="O6" s="52"/>
    </row>
    <row r="7" spans="1:15" ht="14.15" customHeight="1" x14ac:dyDescent="0.35">
      <c r="A7" s="97" t="s">
        <v>283</v>
      </c>
      <c r="B7" s="95"/>
      <c r="C7" s="447">
        <v>3.5</v>
      </c>
      <c r="D7" s="96" t="s">
        <v>284</v>
      </c>
      <c r="E7" s="448">
        <f t="shared" si="0"/>
        <v>0</v>
      </c>
      <c r="F7" s="107">
        <v>1</v>
      </c>
      <c r="G7" s="53"/>
      <c r="H7" s="457" t="s">
        <v>285</v>
      </c>
      <c r="I7" s="29"/>
      <c r="J7" s="456">
        <v>0.7</v>
      </c>
      <c r="K7" s="96" t="s">
        <v>282</v>
      </c>
      <c r="L7" s="461">
        <f>(I7*J7)/1000</f>
        <v>0</v>
      </c>
      <c r="M7" s="402"/>
      <c r="N7" s="107">
        <v>4</v>
      </c>
      <c r="O7" s="53"/>
    </row>
    <row r="8" spans="1:15" ht="14.15" customHeight="1" x14ac:dyDescent="0.35">
      <c r="A8" s="20" t="s">
        <v>286</v>
      </c>
      <c r="B8" s="95"/>
      <c r="C8" s="447">
        <v>2.4</v>
      </c>
      <c r="D8" s="96" t="s">
        <v>284</v>
      </c>
      <c r="E8" s="448">
        <f t="shared" si="0"/>
        <v>0</v>
      </c>
      <c r="F8" s="123">
        <v>1</v>
      </c>
      <c r="G8" s="138"/>
      <c r="H8" s="445" t="s">
        <v>287</v>
      </c>
      <c r="I8" s="29"/>
      <c r="J8" s="456">
        <v>0.7</v>
      </c>
      <c r="K8" s="96" t="s">
        <v>282</v>
      </c>
      <c r="L8" s="461">
        <f>(I8*J8)/1000</f>
        <v>0</v>
      </c>
      <c r="M8" s="358"/>
      <c r="N8" s="123">
        <v>4</v>
      </c>
      <c r="O8" s="52"/>
    </row>
    <row r="9" spans="1:15" x14ac:dyDescent="0.35">
      <c r="A9" s="97" t="s">
        <v>288</v>
      </c>
      <c r="B9" s="95"/>
      <c r="C9" s="447">
        <v>8</v>
      </c>
      <c r="D9" s="96" t="s">
        <v>282</v>
      </c>
      <c r="E9" s="448">
        <f t="shared" si="0"/>
        <v>0</v>
      </c>
      <c r="F9" s="107">
        <v>4</v>
      </c>
      <c r="G9" s="53"/>
      <c r="H9" s="446" t="s">
        <v>289</v>
      </c>
      <c r="I9" s="95"/>
      <c r="J9" s="455">
        <v>1</v>
      </c>
      <c r="K9" s="96" t="s">
        <v>282</v>
      </c>
      <c r="L9" s="461">
        <f>(I9*J9)/1000</f>
        <v>0</v>
      </c>
      <c r="M9" s="402"/>
      <c r="N9" s="107">
        <v>4</v>
      </c>
      <c r="O9" s="53"/>
    </row>
    <row r="10" spans="1:15" x14ac:dyDescent="0.35">
      <c r="A10" s="97" t="s">
        <v>290</v>
      </c>
      <c r="B10" s="95"/>
      <c r="C10" s="447">
        <v>34</v>
      </c>
      <c r="D10" s="96" t="s">
        <v>282</v>
      </c>
      <c r="E10" s="448">
        <f t="shared" si="0"/>
        <v>0</v>
      </c>
      <c r="F10" s="123">
        <v>4</v>
      </c>
      <c r="G10" s="138"/>
      <c r="H10" s="445" t="s">
        <v>291</v>
      </c>
      <c r="I10" s="29"/>
      <c r="J10" s="456">
        <v>0.9</v>
      </c>
      <c r="K10" s="96" t="s">
        <v>282</v>
      </c>
      <c r="L10" s="461">
        <f>(I10*J10)/1000</f>
        <v>0</v>
      </c>
      <c r="M10" s="402"/>
      <c r="N10" s="123">
        <v>4</v>
      </c>
      <c r="O10" s="52"/>
    </row>
    <row r="11" spans="1:15" x14ac:dyDescent="0.35">
      <c r="A11" s="20" t="s">
        <v>292</v>
      </c>
      <c r="B11" s="95"/>
      <c r="C11" s="447">
        <v>5.7</v>
      </c>
      <c r="D11" s="96" t="s">
        <v>282</v>
      </c>
      <c r="E11" s="448">
        <f t="shared" si="0"/>
        <v>0</v>
      </c>
      <c r="F11" s="107">
        <v>4</v>
      </c>
      <c r="G11" s="53"/>
      <c r="H11" s="446" t="s">
        <v>293</v>
      </c>
      <c r="I11" s="29"/>
      <c r="J11" s="456">
        <v>1.7</v>
      </c>
      <c r="K11" s="96" t="s">
        <v>282</v>
      </c>
      <c r="L11" s="461">
        <f t="shared" ref="L11:L15" si="1">(I11*J11)/1000</f>
        <v>0</v>
      </c>
      <c r="M11" s="402"/>
      <c r="N11" s="107">
        <v>4</v>
      </c>
      <c r="O11" s="53"/>
    </row>
    <row r="12" spans="1:15" x14ac:dyDescent="0.35">
      <c r="A12" s="97" t="s">
        <v>294</v>
      </c>
      <c r="B12" s="95"/>
      <c r="C12" s="447">
        <v>5.6</v>
      </c>
      <c r="D12" s="96" t="s">
        <v>282</v>
      </c>
      <c r="E12" s="448">
        <f t="shared" si="0"/>
        <v>0</v>
      </c>
      <c r="F12" s="123">
        <v>4</v>
      </c>
      <c r="G12" s="138"/>
      <c r="H12" s="445" t="s">
        <v>295</v>
      </c>
      <c r="I12" s="29"/>
      <c r="J12" s="456">
        <v>0.6</v>
      </c>
      <c r="K12" s="96" t="s">
        <v>282</v>
      </c>
      <c r="L12" s="461">
        <f t="shared" si="1"/>
        <v>0</v>
      </c>
      <c r="M12" s="402"/>
      <c r="N12" s="123">
        <v>4</v>
      </c>
      <c r="O12" s="52"/>
    </row>
    <row r="13" spans="1:15" x14ac:dyDescent="0.35">
      <c r="A13" s="20" t="s">
        <v>296</v>
      </c>
      <c r="B13" s="95"/>
      <c r="C13" s="447">
        <v>3.6</v>
      </c>
      <c r="D13" s="96" t="s">
        <v>282</v>
      </c>
      <c r="E13" s="448">
        <f t="shared" si="0"/>
        <v>0</v>
      </c>
      <c r="F13" s="107">
        <v>4</v>
      </c>
      <c r="G13" s="53"/>
      <c r="H13" s="446" t="s">
        <v>297</v>
      </c>
      <c r="I13" s="29"/>
      <c r="J13" s="456">
        <v>0.5</v>
      </c>
      <c r="K13" s="96" t="s">
        <v>282</v>
      </c>
      <c r="L13" s="461">
        <f t="shared" si="1"/>
        <v>0</v>
      </c>
      <c r="M13" s="402"/>
      <c r="N13" s="107">
        <v>4</v>
      </c>
      <c r="O13" s="53"/>
    </row>
    <row r="14" spans="1:15" x14ac:dyDescent="0.35">
      <c r="A14" s="97" t="s">
        <v>298</v>
      </c>
      <c r="B14" s="95"/>
      <c r="C14" s="447">
        <v>4</v>
      </c>
      <c r="D14" s="96" t="s">
        <v>282</v>
      </c>
      <c r="E14" s="448">
        <f t="shared" si="0"/>
        <v>0</v>
      </c>
      <c r="F14" s="123">
        <v>4</v>
      </c>
      <c r="G14" s="138"/>
      <c r="H14" s="445" t="s">
        <v>299</v>
      </c>
      <c r="I14" s="29"/>
      <c r="J14" s="456">
        <v>0.8</v>
      </c>
      <c r="K14" s="96" t="s">
        <v>282</v>
      </c>
      <c r="L14" s="461">
        <f t="shared" si="1"/>
        <v>0</v>
      </c>
      <c r="M14" s="402"/>
      <c r="N14" s="123">
        <v>4</v>
      </c>
      <c r="O14" s="52"/>
    </row>
    <row r="15" spans="1:15" x14ac:dyDescent="0.35">
      <c r="A15" s="440" t="s">
        <v>300</v>
      </c>
      <c r="B15" s="93"/>
      <c r="C15" s="430"/>
      <c r="D15" s="431"/>
      <c r="E15" s="432"/>
      <c r="F15" s="449"/>
      <c r="G15" s="136"/>
      <c r="H15" s="446" t="s">
        <v>301</v>
      </c>
      <c r="I15" s="29"/>
      <c r="J15" s="456">
        <v>0.7</v>
      </c>
      <c r="K15" s="96" t="s">
        <v>282</v>
      </c>
      <c r="L15" s="461">
        <f t="shared" si="1"/>
        <v>0</v>
      </c>
      <c r="M15" s="402"/>
      <c r="N15" s="389">
        <v>4</v>
      </c>
      <c r="O15" s="55"/>
    </row>
    <row r="16" spans="1:15" x14ac:dyDescent="0.35">
      <c r="A16" s="20" t="s">
        <v>302</v>
      </c>
      <c r="B16" s="95"/>
      <c r="C16" s="447">
        <v>1.4</v>
      </c>
      <c r="D16" s="96" t="s">
        <v>282</v>
      </c>
      <c r="E16" s="448">
        <f t="shared" si="0"/>
        <v>0</v>
      </c>
      <c r="F16" s="107">
        <v>4</v>
      </c>
      <c r="G16" s="138"/>
      <c r="H16" s="458" t="s">
        <v>303</v>
      </c>
      <c r="I16" s="94"/>
      <c r="J16" s="435"/>
      <c r="K16" s="453"/>
      <c r="L16" s="438"/>
      <c r="M16" s="401"/>
      <c r="N16" s="433"/>
      <c r="O16" s="137"/>
    </row>
    <row r="17" spans="1:15" x14ac:dyDescent="0.35">
      <c r="A17" s="97" t="s">
        <v>304</v>
      </c>
      <c r="B17" s="95"/>
      <c r="C17" s="447">
        <v>1.5</v>
      </c>
      <c r="D17" s="96" t="s">
        <v>282</v>
      </c>
      <c r="E17" s="448">
        <f t="shared" si="0"/>
        <v>0</v>
      </c>
      <c r="F17" s="123">
        <v>4</v>
      </c>
      <c r="G17" s="138"/>
      <c r="H17" s="445" t="s">
        <v>305</v>
      </c>
      <c r="I17" s="29"/>
      <c r="J17" s="456">
        <v>3.1</v>
      </c>
      <c r="K17" s="96" t="s">
        <v>282</v>
      </c>
      <c r="L17" s="461">
        <f t="shared" ref="L17:L18" si="2">(I17*J17)/1000</f>
        <v>0</v>
      </c>
      <c r="M17" s="402"/>
      <c r="N17" s="123">
        <v>4</v>
      </c>
      <c r="O17" s="52"/>
    </row>
    <row r="18" spans="1:15" x14ac:dyDescent="0.35">
      <c r="A18" s="97" t="s">
        <v>306</v>
      </c>
      <c r="B18" s="98"/>
      <c r="C18" s="447">
        <v>8.1999999999999993</v>
      </c>
      <c r="D18" s="96" t="s">
        <v>282</v>
      </c>
      <c r="E18" s="448">
        <f t="shared" si="0"/>
        <v>0</v>
      </c>
      <c r="F18" s="107">
        <v>4</v>
      </c>
      <c r="G18" s="53"/>
      <c r="H18" s="446" t="s">
        <v>307</v>
      </c>
      <c r="I18" s="29"/>
      <c r="J18" s="456">
        <v>1.7</v>
      </c>
      <c r="K18" s="96" t="s">
        <v>282</v>
      </c>
      <c r="L18" s="461">
        <f t="shared" si="2"/>
        <v>0</v>
      </c>
      <c r="M18" s="402"/>
      <c r="N18" s="107">
        <v>4</v>
      </c>
      <c r="O18" s="53"/>
    </row>
    <row r="19" spans="1:15" x14ac:dyDescent="0.35">
      <c r="A19" s="45" t="s">
        <v>308</v>
      </c>
      <c r="B19" s="98"/>
      <c r="C19" s="447">
        <v>5.3</v>
      </c>
      <c r="D19" s="96" t="s">
        <v>282</v>
      </c>
      <c r="E19" s="448">
        <f t="shared" si="0"/>
        <v>0</v>
      </c>
      <c r="F19" s="123">
        <v>4</v>
      </c>
      <c r="G19" s="138"/>
      <c r="H19" s="440" t="s">
        <v>309</v>
      </c>
      <c r="I19" s="93"/>
      <c r="J19" s="462"/>
      <c r="K19" s="463"/>
      <c r="L19" s="438"/>
      <c r="M19" s="401"/>
      <c r="N19" s="465"/>
      <c r="O19" s="140"/>
    </row>
    <row r="20" spans="1:15" x14ac:dyDescent="0.35">
      <c r="A20" s="441" t="s">
        <v>310</v>
      </c>
      <c r="B20" s="99"/>
      <c r="C20" s="447">
        <v>1.6</v>
      </c>
      <c r="D20" s="96" t="s">
        <v>282</v>
      </c>
      <c r="E20" s="448">
        <f t="shared" si="0"/>
        <v>0</v>
      </c>
      <c r="F20" s="107">
        <v>4</v>
      </c>
      <c r="G20" s="138"/>
      <c r="H20" s="97" t="s">
        <v>311</v>
      </c>
      <c r="I20" s="95"/>
      <c r="J20" s="450">
        <v>1.5</v>
      </c>
      <c r="K20" s="96" t="s">
        <v>282</v>
      </c>
      <c r="L20" s="461">
        <f t="shared" ref="L20:L21" si="3">(I20*J20)/1000</f>
        <v>0</v>
      </c>
      <c r="M20" s="402"/>
      <c r="N20" s="107">
        <v>4</v>
      </c>
      <c r="O20" s="53"/>
    </row>
    <row r="21" spans="1:15" x14ac:dyDescent="0.35">
      <c r="A21" s="20" t="s">
        <v>312</v>
      </c>
      <c r="B21" s="95"/>
      <c r="C21" s="447">
        <v>8.3000000000000007</v>
      </c>
      <c r="D21" s="96" t="s">
        <v>282</v>
      </c>
      <c r="E21" s="448">
        <f t="shared" si="0"/>
        <v>0</v>
      </c>
      <c r="F21" s="123">
        <v>4</v>
      </c>
      <c r="G21" s="138"/>
      <c r="H21" s="443" t="s">
        <v>313</v>
      </c>
      <c r="I21" s="99"/>
      <c r="J21" s="450">
        <v>1.1000000000000001</v>
      </c>
      <c r="K21" s="96" t="s">
        <v>282</v>
      </c>
      <c r="L21" s="461">
        <f t="shared" si="3"/>
        <v>0</v>
      </c>
      <c r="M21" s="402"/>
      <c r="N21" s="123">
        <v>4</v>
      </c>
      <c r="O21" s="52"/>
    </row>
    <row r="22" spans="1:15" x14ac:dyDescent="0.35">
      <c r="A22" s="97" t="s">
        <v>314</v>
      </c>
      <c r="B22" s="95"/>
      <c r="C22" s="447">
        <v>9.5</v>
      </c>
      <c r="D22" s="96" t="s">
        <v>282</v>
      </c>
      <c r="E22" s="448">
        <f t="shared" si="0"/>
        <v>0</v>
      </c>
      <c r="F22" s="107">
        <v>4</v>
      </c>
      <c r="G22" s="138"/>
      <c r="H22" s="459" t="s">
        <v>315</v>
      </c>
      <c r="I22" s="94"/>
      <c r="J22" s="436"/>
      <c r="K22" s="464"/>
      <c r="L22" s="438"/>
      <c r="M22" s="401"/>
      <c r="N22" s="433"/>
      <c r="O22" s="137"/>
    </row>
    <row r="23" spans="1:15" x14ac:dyDescent="0.35">
      <c r="A23" s="442" t="s">
        <v>316</v>
      </c>
      <c r="B23" s="93"/>
      <c r="C23" s="430"/>
      <c r="D23" s="431"/>
      <c r="E23" s="432"/>
      <c r="F23" s="433"/>
      <c r="G23" s="139"/>
      <c r="H23" s="445" t="s">
        <v>317</v>
      </c>
      <c r="I23" s="29"/>
      <c r="J23" s="54">
        <v>1.1000000000000001</v>
      </c>
      <c r="K23" s="96" t="s">
        <v>282</v>
      </c>
      <c r="L23" s="461">
        <f t="shared" ref="L23:L30" si="4">(I23*J23)/1000</f>
        <v>0</v>
      </c>
      <c r="M23" s="402"/>
      <c r="N23" s="107">
        <v>4</v>
      </c>
      <c r="O23" s="53"/>
    </row>
    <row r="24" spans="1:15" ht="14.15" customHeight="1" x14ac:dyDescent="0.35">
      <c r="A24" s="443" t="s">
        <v>316</v>
      </c>
      <c r="B24" s="95"/>
      <c r="C24" s="450">
        <v>2.9</v>
      </c>
      <c r="D24" s="96" t="s">
        <v>282</v>
      </c>
      <c r="E24" s="448">
        <f t="shared" si="0"/>
        <v>0</v>
      </c>
      <c r="F24" s="107">
        <v>4</v>
      </c>
      <c r="G24" s="53"/>
      <c r="H24" s="446" t="s">
        <v>318</v>
      </c>
      <c r="I24" s="29"/>
      <c r="J24" s="54">
        <v>1.2</v>
      </c>
      <c r="K24" s="96" t="s">
        <v>282</v>
      </c>
      <c r="L24" s="461">
        <f t="shared" si="4"/>
        <v>0</v>
      </c>
      <c r="M24" s="402"/>
      <c r="N24" s="107">
        <v>4</v>
      </c>
      <c r="O24" s="53"/>
    </row>
    <row r="25" spans="1:15" x14ac:dyDescent="0.35">
      <c r="A25" s="442" t="s">
        <v>319</v>
      </c>
      <c r="B25" s="93"/>
      <c r="C25" s="451"/>
      <c r="D25" s="452"/>
      <c r="E25" s="432"/>
      <c r="F25" s="433"/>
      <c r="G25" s="139"/>
      <c r="H25" s="445" t="s">
        <v>320</v>
      </c>
      <c r="I25" s="29"/>
      <c r="J25" s="57">
        <v>0.5</v>
      </c>
      <c r="K25" s="96" t="s">
        <v>282</v>
      </c>
      <c r="L25" s="461">
        <f t="shared" si="4"/>
        <v>0</v>
      </c>
      <c r="M25" s="402"/>
      <c r="N25" s="107">
        <v>4</v>
      </c>
      <c r="O25" s="53"/>
    </row>
    <row r="26" spans="1:15" x14ac:dyDescent="0.35">
      <c r="A26" s="20" t="s">
        <v>321</v>
      </c>
      <c r="B26" s="95"/>
      <c r="C26" s="447">
        <v>1.3</v>
      </c>
      <c r="D26" s="96" t="s">
        <v>282</v>
      </c>
      <c r="E26" s="448">
        <f t="shared" si="0"/>
        <v>0</v>
      </c>
      <c r="F26" s="107">
        <v>4</v>
      </c>
      <c r="G26" s="53"/>
      <c r="H26" s="446" t="s">
        <v>322</v>
      </c>
      <c r="I26" s="58"/>
      <c r="J26" s="57">
        <v>1.7</v>
      </c>
      <c r="K26" s="96" t="s">
        <v>282</v>
      </c>
      <c r="L26" s="461">
        <f t="shared" si="4"/>
        <v>0</v>
      </c>
      <c r="M26" s="402"/>
      <c r="N26" s="107">
        <v>4</v>
      </c>
      <c r="O26" s="53"/>
    </row>
    <row r="27" spans="1:15" x14ac:dyDescent="0.35">
      <c r="A27" s="97" t="s">
        <v>323</v>
      </c>
      <c r="B27" s="95"/>
      <c r="C27" s="447">
        <v>1</v>
      </c>
      <c r="D27" s="96" t="s">
        <v>282</v>
      </c>
      <c r="E27" s="448">
        <f t="shared" si="0"/>
        <v>0</v>
      </c>
      <c r="F27" s="107">
        <v>4</v>
      </c>
      <c r="G27" s="138"/>
      <c r="H27" s="445" t="s">
        <v>324</v>
      </c>
      <c r="I27" s="58"/>
      <c r="J27" s="57">
        <v>0.9</v>
      </c>
      <c r="K27" s="96" t="s">
        <v>282</v>
      </c>
      <c r="L27" s="461">
        <f t="shared" si="4"/>
        <v>0</v>
      </c>
      <c r="M27" s="402"/>
      <c r="N27" s="107">
        <v>4</v>
      </c>
      <c r="O27" s="53"/>
    </row>
    <row r="28" spans="1:15" x14ac:dyDescent="0.35">
      <c r="A28" s="443" t="s">
        <v>325</v>
      </c>
      <c r="B28" s="95"/>
      <c r="C28" s="447">
        <v>0.8</v>
      </c>
      <c r="D28" s="96" t="s">
        <v>282</v>
      </c>
      <c r="E28" s="448">
        <f t="shared" si="0"/>
        <v>0</v>
      </c>
      <c r="F28" s="107">
        <v>4</v>
      </c>
      <c r="G28" s="53"/>
      <c r="H28" s="446" t="s">
        <v>326</v>
      </c>
      <c r="I28" s="58"/>
      <c r="J28" s="57">
        <v>0.9</v>
      </c>
      <c r="K28" s="96" t="s">
        <v>282</v>
      </c>
      <c r="L28" s="461">
        <f t="shared" si="4"/>
        <v>0</v>
      </c>
      <c r="M28" s="402"/>
      <c r="N28" s="107">
        <v>4</v>
      </c>
      <c r="O28" s="53"/>
    </row>
    <row r="29" spans="1:15" x14ac:dyDescent="0.35">
      <c r="A29" s="444" t="s">
        <v>327</v>
      </c>
      <c r="B29" s="94"/>
      <c r="C29" s="435"/>
      <c r="D29" s="453"/>
      <c r="E29" s="432"/>
      <c r="F29" s="454"/>
      <c r="G29" s="137"/>
      <c r="H29" s="446" t="s">
        <v>328</v>
      </c>
      <c r="I29" s="58"/>
      <c r="J29" s="57">
        <v>1.5</v>
      </c>
      <c r="K29" s="96" t="s">
        <v>282</v>
      </c>
      <c r="L29" s="461">
        <f t="shared" si="4"/>
        <v>0</v>
      </c>
      <c r="M29" s="402"/>
      <c r="N29" s="107">
        <v>4</v>
      </c>
      <c r="O29" s="53"/>
    </row>
    <row r="30" spans="1:15" x14ac:dyDescent="0.35">
      <c r="A30" s="445" t="s">
        <v>329</v>
      </c>
      <c r="B30" s="95"/>
      <c r="C30" s="455">
        <v>1</v>
      </c>
      <c r="D30" s="96" t="s">
        <v>282</v>
      </c>
      <c r="E30" s="448">
        <f t="shared" ref="E30:E36" si="5">(B30*C30)/1000</f>
        <v>0</v>
      </c>
      <c r="F30" s="352">
        <v>4</v>
      </c>
      <c r="G30" s="53"/>
      <c r="H30" s="446" t="s">
        <v>330</v>
      </c>
      <c r="I30" s="99"/>
      <c r="J30" s="450">
        <v>1.5</v>
      </c>
      <c r="K30" s="96" t="s">
        <v>282</v>
      </c>
      <c r="L30" s="461">
        <f t="shared" si="4"/>
        <v>0</v>
      </c>
      <c r="M30" s="402"/>
      <c r="N30" s="107">
        <v>4</v>
      </c>
      <c r="O30" s="53"/>
    </row>
    <row r="31" spans="1:15" x14ac:dyDescent="0.35">
      <c r="A31" s="446" t="s">
        <v>331</v>
      </c>
      <c r="B31" s="29"/>
      <c r="C31" s="456">
        <v>0.8</v>
      </c>
      <c r="D31" s="96" t="s">
        <v>282</v>
      </c>
      <c r="E31" s="448">
        <f t="shared" si="5"/>
        <v>0</v>
      </c>
      <c r="F31" s="352">
        <v>4</v>
      </c>
      <c r="G31" s="53"/>
      <c r="H31" s="446" t="s">
        <v>332</v>
      </c>
      <c r="I31" s="99"/>
      <c r="J31" s="450">
        <v>5.2</v>
      </c>
      <c r="K31" s="96" t="s">
        <v>333</v>
      </c>
      <c r="L31" s="461">
        <f t="shared" ref="L31:L36" si="6">(I31*J31)/1000</f>
        <v>0</v>
      </c>
      <c r="M31" s="402"/>
      <c r="N31" s="107">
        <v>1</v>
      </c>
      <c r="O31" s="53"/>
    </row>
    <row r="32" spans="1:15" x14ac:dyDescent="0.35">
      <c r="A32" s="445" t="s">
        <v>334</v>
      </c>
      <c r="B32" s="29"/>
      <c r="C32" s="456">
        <v>1.1000000000000001</v>
      </c>
      <c r="D32" s="96" t="s">
        <v>282</v>
      </c>
      <c r="E32" s="448">
        <f t="shared" si="5"/>
        <v>0</v>
      </c>
      <c r="F32" s="352">
        <v>4</v>
      </c>
      <c r="G32" s="53"/>
      <c r="H32" s="460" t="s">
        <v>335</v>
      </c>
      <c r="I32" s="99"/>
      <c r="J32" s="450">
        <v>2.4500000000000002</v>
      </c>
      <c r="K32" s="96" t="s">
        <v>336</v>
      </c>
      <c r="L32" s="461">
        <f t="shared" si="6"/>
        <v>0</v>
      </c>
      <c r="M32" s="402"/>
      <c r="N32" s="107">
        <v>1</v>
      </c>
      <c r="O32" s="53"/>
    </row>
    <row r="33" spans="1:20" x14ac:dyDescent="0.35">
      <c r="A33" s="446" t="s">
        <v>337</v>
      </c>
      <c r="B33" s="29"/>
      <c r="C33" s="456">
        <v>2.1</v>
      </c>
      <c r="D33" s="96" t="s">
        <v>282</v>
      </c>
      <c r="E33" s="448">
        <f t="shared" si="5"/>
        <v>0</v>
      </c>
      <c r="F33" s="352">
        <v>4</v>
      </c>
      <c r="G33" s="53"/>
      <c r="H33" s="460" t="s">
        <v>338</v>
      </c>
      <c r="I33" s="99"/>
      <c r="J33" s="450">
        <v>0.4</v>
      </c>
      <c r="K33" s="96" t="s">
        <v>282</v>
      </c>
      <c r="L33" s="461">
        <f t="shared" si="6"/>
        <v>0</v>
      </c>
      <c r="M33" s="358"/>
      <c r="N33" s="107">
        <v>4</v>
      </c>
      <c r="O33" s="53"/>
    </row>
    <row r="34" spans="1:20" x14ac:dyDescent="0.35">
      <c r="A34" s="28"/>
      <c r="B34" s="29"/>
      <c r="C34" s="679"/>
      <c r="D34" s="680"/>
      <c r="E34" s="681">
        <f t="shared" si="5"/>
        <v>0</v>
      </c>
      <c r="F34" s="682"/>
      <c r="G34" s="138"/>
      <c r="H34" s="666"/>
      <c r="I34" s="678"/>
      <c r="J34" s="683"/>
      <c r="K34" s="684"/>
      <c r="L34" s="685">
        <f t="shared" si="6"/>
        <v>0</v>
      </c>
      <c r="M34" s="358"/>
      <c r="N34" s="53"/>
      <c r="O34" s="53"/>
    </row>
    <row r="35" spans="1:20" x14ac:dyDescent="0.35">
      <c r="A35" s="28"/>
      <c r="B35" s="29"/>
      <c r="C35" s="679"/>
      <c r="D35" s="680"/>
      <c r="E35" s="681">
        <f t="shared" si="5"/>
        <v>0</v>
      </c>
      <c r="F35" s="682"/>
      <c r="G35" s="138"/>
      <c r="H35" s="686"/>
      <c r="I35" s="678"/>
      <c r="J35" s="687"/>
      <c r="K35" s="684"/>
      <c r="L35" s="685">
        <f t="shared" si="6"/>
        <v>0</v>
      </c>
      <c r="M35" s="358"/>
      <c r="N35" s="53"/>
      <c r="O35" s="53"/>
    </row>
    <row r="36" spans="1:20" x14ac:dyDescent="0.35">
      <c r="A36" s="28"/>
      <c r="B36" s="29"/>
      <c r="C36" s="679"/>
      <c r="D36" s="680"/>
      <c r="E36" s="681">
        <f t="shared" si="5"/>
        <v>0</v>
      </c>
      <c r="F36" s="682"/>
      <c r="G36" s="138"/>
      <c r="H36" s="686"/>
      <c r="I36" s="678"/>
      <c r="J36" s="687"/>
      <c r="K36" s="684"/>
      <c r="L36" s="685">
        <f t="shared" si="6"/>
        <v>0</v>
      </c>
      <c r="M36" s="358"/>
      <c r="N36" s="53"/>
      <c r="O36" s="53"/>
    </row>
    <row r="37" spans="1:20" x14ac:dyDescent="0.35">
      <c r="A37" s="466" t="s">
        <v>339</v>
      </c>
      <c r="B37" s="60"/>
      <c r="C37" s="61"/>
      <c r="D37" s="61"/>
      <c r="E37" s="717">
        <f>SUM(E5:E33)</f>
        <v>0</v>
      </c>
      <c r="F37" s="689">
        <f>SUM(F4:F33)/24</f>
        <v>3.625</v>
      </c>
      <c r="G37" s="690">
        <f>SUM(G4:G33)/24</f>
        <v>0</v>
      </c>
      <c r="H37" s="467"/>
      <c r="I37" s="61"/>
      <c r="J37" s="62"/>
      <c r="K37" s="468" t="s">
        <v>217</v>
      </c>
      <c r="L37" s="63">
        <f>SUM(L5:L33)</f>
        <v>0</v>
      </c>
      <c r="M37" s="469"/>
      <c r="N37" s="645">
        <f>SUM(N4:N33)/25</f>
        <v>3.76</v>
      </c>
      <c r="O37" s="645">
        <f>SUM(O4:O33)/25</f>
        <v>0</v>
      </c>
      <c r="T37" s="727"/>
    </row>
    <row r="38" spans="1:20" x14ac:dyDescent="0.35">
      <c r="A38" s="470"/>
      <c r="B38" s="471"/>
      <c r="C38" s="471"/>
      <c r="D38" s="471"/>
      <c r="E38" s="472"/>
      <c r="F38" s="156"/>
      <c r="G38" s="156"/>
      <c r="H38" s="472"/>
      <c r="I38" s="471"/>
      <c r="J38" s="7"/>
      <c r="K38" s="473"/>
      <c r="L38" s="474"/>
      <c r="M38"/>
      <c r="N38" s="156"/>
      <c r="O38" s="156"/>
      <c r="T38" s="727"/>
    </row>
    <row r="39" spans="1:20" ht="31" x14ac:dyDescent="0.35">
      <c r="A39" s="475" t="s">
        <v>340</v>
      </c>
      <c r="B39" s="476" t="s">
        <v>341</v>
      </c>
      <c r="C39" s="477" t="s">
        <v>342</v>
      </c>
      <c r="D39" s="478"/>
      <c r="E39" s="479"/>
      <c r="F39" s="479"/>
      <c r="G39" s="479"/>
      <c r="H39" s="480"/>
      <c r="I39" s="477" t="s">
        <v>343</v>
      </c>
      <c r="J39" s="481" t="s">
        <v>344</v>
      </c>
      <c r="K39" s="482"/>
      <c r="L39" s="483"/>
      <c r="M39" s="116" t="s">
        <v>49</v>
      </c>
      <c r="N39" s="120"/>
      <c r="O39" s="97"/>
      <c r="S39" s="727"/>
      <c r="T39" s="727"/>
    </row>
    <row r="40" spans="1:20" x14ac:dyDescent="0.35">
      <c r="A40" s="484" t="s">
        <v>345</v>
      </c>
      <c r="B40" s="100"/>
      <c r="C40" s="487">
        <v>1.3160000000000001</v>
      </c>
      <c r="D40" s="96" t="s">
        <v>346</v>
      </c>
      <c r="E40" s="488">
        <f t="shared" ref="E40:E42" si="7">(B40*C40)/1000</f>
        <v>0</v>
      </c>
      <c r="F40" s="352">
        <v>4</v>
      </c>
      <c r="G40" s="53"/>
      <c r="H40" s="492"/>
      <c r="I40" s="101"/>
      <c r="J40" s="493">
        <v>0.15047956536988508</v>
      </c>
      <c r="K40" s="123" t="s">
        <v>347</v>
      </c>
      <c r="L40" s="494">
        <f t="shared" ref="L40:L42" si="8">(I40*J40)/1000</f>
        <v>0</v>
      </c>
      <c r="M40" s="409"/>
      <c r="N40" s="107">
        <v>4</v>
      </c>
      <c r="O40" s="53"/>
      <c r="S40" s="726"/>
      <c r="T40" s="726"/>
    </row>
    <row r="41" spans="1:20" x14ac:dyDescent="0.35">
      <c r="A41" s="485" t="s">
        <v>348</v>
      </c>
      <c r="B41" s="102"/>
      <c r="C41" s="489">
        <v>2.2000000000000002</v>
      </c>
      <c r="D41" s="96" t="s">
        <v>349</v>
      </c>
      <c r="E41" s="490">
        <f t="shared" si="7"/>
        <v>0</v>
      </c>
      <c r="F41" s="352">
        <v>4</v>
      </c>
      <c r="G41" s="53"/>
      <c r="H41" s="103"/>
      <c r="I41" s="104"/>
      <c r="J41" s="493">
        <v>0.15047956536988508</v>
      </c>
      <c r="K41" s="107" t="s">
        <v>347</v>
      </c>
      <c r="L41" s="491">
        <f t="shared" si="8"/>
        <v>0</v>
      </c>
      <c r="M41" s="410"/>
      <c r="N41" s="107">
        <v>4</v>
      </c>
      <c r="O41" s="53"/>
      <c r="S41" s="726"/>
    </row>
    <row r="42" spans="1:20" ht="31" x14ac:dyDescent="0.35">
      <c r="A42" s="486" t="s">
        <v>350</v>
      </c>
      <c r="B42" s="102"/>
      <c r="C42" s="489">
        <v>2.2000000000000002</v>
      </c>
      <c r="D42" s="96" t="s">
        <v>349</v>
      </c>
      <c r="E42" s="488">
        <f t="shared" si="7"/>
        <v>0</v>
      </c>
      <c r="F42" s="352">
        <v>4</v>
      </c>
      <c r="G42" s="53"/>
      <c r="H42" s="103"/>
      <c r="I42" s="104"/>
      <c r="J42" s="493">
        <v>0.15047956536988508</v>
      </c>
      <c r="K42" s="123" t="s">
        <v>347</v>
      </c>
      <c r="L42" s="491">
        <f t="shared" si="8"/>
        <v>0</v>
      </c>
      <c r="M42" s="407"/>
      <c r="N42" s="107">
        <v>4</v>
      </c>
      <c r="O42" s="53"/>
      <c r="S42" s="726"/>
    </row>
    <row r="43" spans="1:20" x14ac:dyDescent="0.35">
      <c r="A43" s="403" t="s">
        <v>351</v>
      </c>
      <c r="B43" s="404"/>
      <c r="C43" s="404"/>
      <c r="D43" s="411"/>
      <c r="E43" s="716">
        <f>SUM(E40:E42)</f>
        <v>0</v>
      </c>
      <c r="F43" s="645">
        <f>SUM(F40:F42)/3</f>
        <v>4</v>
      </c>
      <c r="G43" s="645">
        <f>SUM(G40:G42)/3</f>
        <v>0</v>
      </c>
      <c r="H43" s="412"/>
      <c r="I43" s="404"/>
      <c r="J43" s="405"/>
      <c r="K43" s="406"/>
      <c r="L43" s="361">
        <f>SUM(L40:L42)</f>
        <v>0</v>
      </c>
      <c r="M43" s="402"/>
      <c r="N43" s="645">
        <f>SUM(N40:N42)/3</f>
        <v>4</v>
      </c>
      <c r="O43" s="645">
        <f>SUM(O40:O42)/3</f>
        <v>0</v>
      </c>
    </row>
    <row r="44" spans="1:20" x14ac:dyDescent="0.35">
      <c r="A44" s="408"/>
      <c r="B44" s="413"/>
      <c r="C44" s="413"/>
      <c r="D44" s="413"/>
      <c r="E44" s="414"/>
      <c r="F44" s="414"/>
      <c r="G44" s="414"/>
      <c r="H44" s="704" t="s">
        <v>352</v>
      </c>
      <c r="I44" s="705"/>
      <c r="J44" s="405"/>
      <c r="K44" s="706" t="s">
        <v>217</v>
      </c>
      <c r="L44" s="707">
        <f>E37+L37+E43+L43</f>
        <v>0</v>
      </c>
    </row>
    <row r="45" spans="1:20" x14ac:dyDescent="0.35">
      <c r="A45" s="415"/>
      <c r="B45" s="366"/>
      <c r="C45" s="366"/>
      <c r="D45" s="366"/>
      <c r="E45" s="366"/>
      <c r="F45" s="366"/>
      <c r="G45" s="366"/>
      <c r="H45" s="366"/>
      <c r="I45" s="366"/>
    </row>
    <row r="46" spans="1:20" x14ac:dyDescent="0.35">
      <c r="A46" s="416"/>
      <c r="B46" s="417"/>
      <c r="C46" s="417"/>
      <c r="D46" s="417"/>
      <c r="E46" s="417"/>
      <c r="F46" s="417"/>
      <c r="G46" s="417"/>
      <c r="H46" s="417"/>
      <c r="I46" s="417"/>
    </row>
    <row r="47" spans="1:20" x14ac:dyDescent="0.35">
      <c r="A47" s="415"/>
      <c r="B47" s="366"/>
      <c r="C47" s="366"/>
      <c r="D47" s="366"/>
      <c r="E47" s="366"/>
      <c r="F47" s="366"/>
      <c r="G47" s="366"/>
      <c r="H47" s="366"/>
      <c r="I47" s="366"/>
    </row>
    <row r="48" spans="1:20" x14ac:dyDescent="0.35">
      <c r="A48" s="416"/>
      <c r="B48" s="417"/>
      <c r="C48" s="417"/>
      <c r="D48" s="417"/>
      <c r="E48" s="417"/>
      <c r="F48" s="417"/>
      <c r="G48" s="417"/>
      <c r="H48" s="417"/>
      <c r="I48" s="417"/>
    </row>
    <row r="49" spans="1:12" x14ac:dyDescent="0.35">
      <c r="A49" s="416"/>
      <c r="B49" s="417"/>
      <c r="C49" s="417"/>
      <c r="D49" s="417"/>
      <c r="E49" s="417"/>
      <c r="F49" s="417"/>
      <c r="G49" s="417"/>
      <c r="H49" s="417"/>
      <c r="I49" s="417"/>
    </row>
    <row r="50" spans="1:12" x14ac:dyDescent="0.35">
      <c r="A50" s="12"/>
      <c r="B50" s="13"/>
      <c r="C50" s="13"/>
      <c r="D50" s="13"/>
      <c r="E50" s="13"/>
      <c r="F50" s="13"/>
      <c r="G50" s="13"/>
      <c r="H50" s="13"/>
      <c r="I50" s="13"/>
    </row>
    <row r="51" spans="1:12" x14ac:dyDescent="0.35">
      <c r="A51" s="415"/>
      <c r="B51" s="366"/>
      <c r="C51" s="366"/>
      <c r="D51" s="366"/>
      <c r="E51" s="366"/>
      <c r="F51" s="366"/>
      <c r="G51" s="366"/>
      <c r="H51" s="366"/>
      <c r="I51" s="366"/>
    </row>
    <row r="52" spans="1:12" x14ac:dyDescent="0.35">
      <c r="A52" s="415"/>
      <c r="B52" s="366"/>
      <c r="C52" s="366"/>
      <c r="D52" s="366"/>
      <c r="E52" s="366"/>
      <c r="F52" s="366"/>
      <c r="G52" s="366"/>
      <c r="H52" s="366"/>
      <c r="I52" s="366"/>
    </row>
    <row r="53" spans="1:12" x14ac:dyDescent="0.35">
      <c r="A53" s="415"/>
      <c r="B53" s="366"/>
      <c r="C53" s="366"/>
      <c r="D53" s="366"/>
      <c r="E53" s="366"/>
      <c r="F53" s="366"/>
      <c r="G53" s="366"/>
      <c r="H53" s="366"/>
      <c r="I53" s="366"/>
    </row>
    <row r="54" spans="1:12" x14ac:dyDescent="0.35">
      <c r="A54" s="415"/>
      <c r="B54" s="366"/>
      <c r="C54" s="366"/>
      <c r="D54" s="366"/>
      <c r="E54" s="366"/>
      <c r="F54" s="366"/>
      <c r="G54" s="366"/>
      <c r="H54" s="366"/>
      <c r="I54" s="366"/>
    </row>
    <row r="55" spans="1:12" x14ac:dyDescent="0.35">
      <c r="A55" s="415"/>
      <c r="B55" s="366"/>
      <c r="C55" s="366"/>
      <c r="D55" s="366"/>
      <c r="E55" s="366"/>
      <c r="F55" s="366"/>
      <c r="G55" s="366"/>
      <c r="H55" s="366"/>
      <c r="I55" s="366"/>
    </row>
    <row r="56" spans="1:12" x14ac:dyDescent="0.35">
      <c r="A56" s="415"/>
      <c r="B56" s="366"/>
      <c r="C56" s="366"/>
      <c r="D56" s="366"/>
      <c r="E56" s="366"/>
      <c r="F56" s="366"/>
      <c r="G56" s="366"/>
      <c r="H56" s="366"/>
      <c r="I56" s="366"/>
    </row>
    <row r="57" spans="1:12" x14ac:dyDescent="0.35">
      <c r="A57" s="415"/>
      <c r="B57" s="366"/>
      <c r="C57" s="366"/>
      <c r="D57" s="366"/>
      <c r="E57" s="366"/>
      <c r="F57" s="366"/>
      <c r="G57" s="366"/>
      <c r="H57" s="366"/>
      <c r="I57" s="366"/>
    </row>
    <row r="58" spans="1:12" s="22" customFormat="1" x14ac:dyDescent="0.35">
      <c r="A58" s="88" t="s">
        <v>353</v>
      </c>
      <c r="C58" s="418"/>
      <c r="D58" s="419"/>
      <c r="E58" s="419"/>
      <c r="F58" s="419"/>
      <c r="G58" s="419"/>
      <c r="H58" s="419"/>
      <c r="I58" s="419"/>
      <c r="J58" s="155"/>
      <c r="K58" s="155"/>
      <c r="L58" s="155"/>
    </row>
    <row r="59" spans="1:12" s="22" customFormat="1" x14ac:dyDescent="0.35">
      <c r="A59" s="88" t="s">
        <v>354</v>
      </c>
      <c r="B59" s="419"/>
      <c r="C59" s="419"/>
      <c r="D59" s="74" t="s">
        <v>355</v>
      </c>
      <c r="E59" s="419"/>
      <c r="F59" s="419"/>
      <c r="G59" s="419"/>
      <c r="H59" s="419"/>
      <c r="I59" s="419"/>
      <c r="J59" s="155"/>
      <c r="K59" s="155"/>
      <c r="L59" s="155"/>
    </row>
    <row r="60" spans="1:12" s="22" customFormat="1" x14ac:dyDescent="0.35">
      <c r="A60" s="74" t="s">
        <v>356</v>
      </c>
      <c r="B60" s="419"/>
      <c r="C60" s="419"/>
      <c r="D60" s="419"/>
      <c r="E60" s="419"/>
      <c r="F60" s="419"/>
      <c r="G60" s="419"/>
      <c r="H60" s="419"/>
      <c r="I60" s="419"/>
      <c r="J60" s="155"/>
      <c r="K60" s="155"/>
      <c r="L60" s="155"/>
    </row>
    <row r="61" spans="1:12" s="22" customFormat="1" x14ac:dyDescent="0.35">
      <c r="A61" s="88" t="s">
        <v>357</v>
      </c>
      <c r="B61" s="161"/>
      <c r="C61" s="161"/>
      <c r="D61" s="161"/>
      <c r="E61" s="161"/>
      <c r="F61" s="161"/>
      <c r="G61" s="161"/>
      <c r="H61" s="161"/>
      <c r="I61" s="161"/>
      <c r="J61" s="155"/>
      <c r="K61" s="155"/>
      <c r="L61" s="155"/>
    </row>
    <row r="62" spans="1:12" s="22" customFormat="1" x14ac:dyDescent="0.35">
      <c r="A62" s="88" t="s">
        <v>358</v>
      </c>
      <c r="B62" s="161"/>
      <c r="C62" s="161"/>
      <c r="D62" s="161"/>
      <c r="E62" s="161"/>
      <c r="F62" s="161"/>
      <c r="G62" s="161"/>
      <c r="H62" s="161"/>
      <c r="I62" s="161"/>
      <c r="J62" s="155"/>
      <c r="K62" s="155"/>
      <c r="L62" s="155"/>
    </row>
    <row r="63" spans="1:12" s="22" customFormat="1" x14ac:dyDescent="0.35">
      <c r="A63" s="88" t="s">
        <v>359</v>
      </c>
      <c r="B63" s="161"/>
      <c r="C63" s="161"/>
      <c r="D63" s="161"/>
      <c r="E63" s="161"/>
      <c r="F63" s="161"/>
      <c r="G63" s="161"/>
      <c r="H63" s="161"/>
      <c r="I63" s="161"/>
      <c r="J63" s="155"/>
      <c r="K63" s="155"/>
      <c r="L63" s="155"/>
    </row>
    <row r="64" spans="1:12" s="22" customFormat="1" x14ac:dyDescent="0.35">
      <c r="A64" s="160" t="s">
        <v>360</v>
      </c>
      <c r="B64" s="161"/>
      <c r="C64" s="161"/>
      <c r="D64" s="161"/>
      <c r="E64" s="161"/>
      <c r="F64" s="161"/>
      <c r="G64" s="161"/>
      <c r="H64" s="161"/>
      <c r="I64" s="161"/>
      <c r="J64" s="155"/>
      <c r="K64" s="155"/>
      <c r="L64" s="155"/>
    </row>
    <row r="65" spans="1:12" s="22" customFormat="1" x14ac:dyDescent="0.35">
      <c r="A65" s="92" t="s">
        <v>361</v>
      </c>
      <c r="B65" s="419"/>
      <c r="C65" s="419"/>
      <c r="D65" s="419"/>
      <c r="E65" s="419"/>
      <c r="F65" s="419"/>
      <c r="G65" s="419"/>
      <c r="H65" s="419"/>
      <c r="I65" s="419"/>
      <c r="J65" s="155"/>
      <c r="K65" s="155"/>
      <c r="L65" s="155"/>
    </row>
    <row r="66" spans="1:12" s="22" customFormat="1" x14ac:dyDescent="0.35">
      <c r="A66" s="92"/>
      <c r="B66" s="161"/>
      <c r="C66" s="161"/>
      <c r="D66" s="161"/>
      <c r="E66" s="161"/>
      <c r="F66" s="161"/>
      <c r="G66" s="161"/>
      <c r="H66" s="161"/>
      <c r="I66" s="161"/>
      <c r="J66" s="155"/>
      <c r="K66" s="155"/>
      <c r="L66" s="155"/>
    </row>
    <row r="67" spans="1:12" s="22" customFormat="1" ht="15" customHeight="1" x14ac:dyDescent="0.35">
      <c r="A67" s="365" t="s">
        <v>362</v>
      </c>
      <c r="C67" s="418"/>
      <c r="D67" s="419"/>
      <c r="E67" s="419"/>
      <c r="F67" s="419"/>
      <c r="G67" s="155"/>
      <c r="H67" s="155"/>
      <c r="I67" s="155"/>
      <c r="J67" s="125"/>
    </row>
    <row r="68" spans="1:12" s="22" customFormat="1" x14ac:dyDescent="0.35">
      <c r="A68" s="160" t="s">
        <v>226</v>
      </c>
      <c r="B68" s="161"/>
      <c r="C68" s="161"/>
      <c r="D68" s="161"/>
      <c r="E68" s="161"/>
      <c r="F68" s="161"/>
      <c r="G68" s="155"/>
      <c r="H68" s="155"/>
      <c r="I68" s="155"/>
      <c r="J68" s="125"/>
    </row>
    <row r="69" spans="1:12" x14ac:dyDescent="0.35">
      <c r="A69" s="730" t="s">
        <v>227</v>
      </c>
    </row>
    <row r="70" spans="1:12" x14ac:dyDescent="0.35">
      <c r="A70" s="1" t="s">
        <v>363</v>
      </c>
    </row>
    <row r="71" spans="1:12" x14ac:dyDescent="0.35">
      <c r="A71" s="1" t="s">
        <v>547</v>
      </c>
    </row>
  </sheetData>
  <sheetProtection algorithmName="SHA-512" hashValue="6TvIOt6BQPmK3F4r/vgEMhN/q1YVE8szApzzDeQZlWtxf1mB8/hHHDoDcY6gLyKrWQJt9zxW276DG20XNB9R8Q==" saltValue="VFvfKzP91YY7vshh67nirw==" spinCount="100000" sheet="1" objects="1" scenarios="1"/>
  <protectedRanges>
    <protectedRange sqref="I11:J18 B29:C36 I19:I36 J6:J10 B5:B28 I5:I10" name="Ostetut polttoaineet_1"/>
  </protectedRanges>
  <pageMargins left="0.7" right="0.7" top="0.75" bottom="0.75" header="0.3" footer="0.3"/>
  <pageSetup paperSize="8" fitToWidth="0" fitToHeight="0" orientation="landscape" horizontalDpi="360" verticalDpi="360" r:id="rId1"/>
  <ignoredErrors>
    <ignoredError sqref="N7:N13 N39:O39 N18 N20:N21 N23:N30 N43:O43 N40:N42 E43:G43 N37:O37 F37:G37 L43:L44 L34:L36 E34:E36"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iconSet" priority="3" id="{4FD518A6-E333-454F-847B-F0328605D7B9}">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F40:F42</xm:sqref>
        </x14:conditionalFormatting>
        <x14:conditionalFormatting xmlns:xm="http://schemas.microsoft.com/office/excel/2006/main">
          <x14:cfRule type="iconSet" priority="4" id="{381F992B-C9AD-4CB6-B5DD-1FEA5FBD7FF6}">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F2:G2</xm:sqref>
        </x14:conditionalFormatting>
        <x14:conditionalFormatting xmlns:xm="http://schemas.microsoft.com/office/excel/2006/main">
          <x14:cfRule type="iconSet" priority="6" id="{83263F72-BCA4-4328-89D7-A80970EE3368}">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F5:G38</xm:sqref>
        </x14:conditionalFormatting>
        <x14:conditionalFormatting xmlns:xm="http://schemas.microsoft.com/office/excel/2006/main">
          <x14:cfRule type="iconSet" priority="1" id="{DE75065E-6291-46BB-AA8F-4EC9376B4654}">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F43:G43</xm:sqref>
        </x14:conditionalFormatting>
        <x14:conditionalFormatting xmlns:xm="http://schemas.microsoft.com/office/excel/2006/main">
          <x14:cfRule type="iconSet" priority="2" id="{D2225544-71E3-4D07-9A7B-AFDFBA577A87}">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G40:G42</xm:sqref>
        </x14:conditionalFormatting>
        <x14:conditionalFormatting xmlns:xm="http://schemas.microsoft.com/office/excel/2006/main">
          <x14:cfRule type="iconSet" priority="5" id="{F889D120-37C8-4E9F-AA3E-0E3F5A90A54D}">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N1:N2</xm:sqref>
        </x14:conditionalFormatting>
        <x14:conditionalFormatting xmlns:xm="http://schemas.microsoft.com/office/excel/2006/main">
          <x14:cfRule type="iconSet" priority="11" id="{F909283A-B528-497E-951B-FCFC89B7DA9F}">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N5:O38</xm:sqref>
        </x14:conditionalFormatting>
        <x14:conditionalFormatting xmlns:xm="http://schemas.microsoft.com/office/excel/2006/main">
          <x14:cfRule type="iconSet" priority="10" id="{ED6756FF-F792-4702-B33F-FBF3A7AEE39B}">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N40:O43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19AB8-3CC5-46B4-B97A-3719D70D6C49}">
  <dimension ref="A1:N56"/>
  <sheetViews>
    <sheetView showGridLines="0" topLeftCell="A34" zoomScale="70" zoomScaleNormal="70" workbookViewId="0">
      <selection activeCell="G10" sqref="G10"/>
    </sheetView>
  </sheetViews>
  <sheetFormatPr defaultColWidth="8.54296875" defaultRowHeight="15.5" x14ac:dyDescent="0.35"/>
  <cols>
    <col min="1" max="1" width="44.08984375" style="1" customWidth="1"/>
    <col min="2" max="2" width="13.90625" style="1" customWidth="1"/>
    <col min="3" max="3" width="14.453125" style="1" customWidth="1"/>
    <col min="4" max="4" width="11.90625" style="1" customWidth="1"/>
    <col min="5" max="5" width="20.453125" style="1" customWidth="1"/>
    <col min="6" max="6" width="14" style="1" customWidth="1"/>
    <col min="7" max="7" width="15" style="1" customWidth="1"/>
    <col min="8" max="8" width="9.54296875" style="1" customWidth="1"/>
    <col min="9" max="9" width="54.54296875" style="1" customWidth="1"/>
    <col min="10" max="10" width="41.453125" style="1" customWidth="1"/>
    <col min="11" max="12" width="11.453125" style="22" customWidth="1"/>
    <col min="13" max="13" width="17.54296875" style="22" customWidth="1"/>
    <col min="14" max="17" width="3.6328125" style="1" customWidth="1"/>
    <col min="18" max="16384" width="8.54296875" style="1"/>
  </cols>
  <sheetData>
    <row r="1" spans="1:14" ht="53.9" customHeight="1" x14ac:dyDescent="0.35">
      <c r="A1" s="735" t="s">
        <v>523</v>
      </c>
      <c r="B1" s="736"/>
      <c r="C1" s="736"/>
      <c r="D1" s="736"/>
      <c r="E1" s="736"/>
      <c r="F1" s="736"/>
      <c r="G1" s="736"/>
      <c r="H1" s="736"/>
      <c r="I1" s="736"/>
      <c r="J1" s="736"/>
      <c r="K1" s="20"/>
      <c r="L1" s="39"/>
      <c r="M1" s="400"/>
    </row>
    <row r="2" spans="1:14" ht="20.399999999999999" customHeight="1" x14ac:dyDescent="0.35">
      <c r="A2" s="152" t="s">
        <v>364</v>
      </c>
      <c r="B2" s="154">
        <f>D20+H20</f>
        <v>0</v>
      </c>
      <c r="C2" s="502" t="s">
        <v>173</v>
      </c>
      <c r="D2" s="368"/>
      <c r="E2" s="368"/>
      <c r="F2" s="496"/>
      <c r="G2"/>
      <c r="H2"/>
      <c r="I2"/>
      <c r="J2"/>
      <c r="K2" s="20"/>
      <c r="L2" s="20"/>
    </row>
    <row r="3" spans="1:14" x14ac:dyDescent="0.35">
      <c r="A3"/>
      <c r="B3" s="20" t="s">
        <v>548</v>
      </c>
      <c r="C3"/>
      <c r="D3"/>
      <c r="E3"/>
      <c r="F3"/>
      <c r="G3"/>
      <c r="H3"/>
      <c r="I3"/>
      <c r="J3"/>
      <c r="K3" s="369" t="s">
        <v>43</v>
      </c>
      <c r="L3" s="370"/>
    </row>
    <row r="4" spans="1:14" ht="78.650000000000006" customHeight="1" x14ac:dyDescent="0.35">
      <c r="A4" s="503" t="s">
        <v>549</v>
      </c>
      <c r="B4" s="504" t="s">
        <v>365</v>
      </c>
      <c r="C4" s="505" t="s">
        <v>366</v>
      </c>
      <c r="D4" s="380" t="s">
        <v>367</v>
      </c>
      <c r="E4" s="505" t="s">
        <v>368</v>
      </c>
      <c r="F4" s="505" t="s">
        <v>369</v>
      </c>
      <c r="G4" s="505" t="s">
        <v>370</v>
      </c>
      <c r="H4" s="380" t="s">
        <v>367</v>
      </c>
      <c r="I4" s="504" t="s">
        <v>371</v>
      </c>
      <c r="J4" s="506" t="s">
        <v>49</v>
      </c>
      <c r="K4" s="424" t="s">
        <v>50</v>
      </c>
      <c r="L4" s="507" t="s">
        <v>51</v>
      </c>
    </row>
    <row r="5" spans="1:14" ht="15.65" customHeight="1" x14ac:dyDescent="0.35">
      <c r="A5" s="508" t="s">
        <v>372</v>
      </c>
      <c r="B5" s="29"/>
      <c r="C5" s="68"/>
      <c r="D5" s="105">
        <f>(B5*C5)/1000</f>
        <v>0</v>
      </c>
      <c r="E5" s="107"/>
      <c r="F5" s="29"/>
      <c r="G5" s="110"/>
      <c r="H5" s="105">
        <f>(F5*G5)/1000</f>
        <v>0</v>
      </c>
      <c r="I5" s="107"/>
      <c r="J5" s="31"/>
      <c r="K5" s="107"/>
      <c r="L5" s="53"/>
    </row>
    <row r="6" spans="1:14" ht="15.65" customHeight="1" x14ac:dyDescent="0.35">
      <c r="A6" s="49" t="s">
        <v>373</v>
      </c>
      <c r="B6" s="29"/>
      <c r="C6" s="456">
        <v>0.184</v>
      </c>
      <c r="D6" s="105">
        <f t="shared" ref="D6:D19" si="0">(B6*C6)/1000</f>
        <v>0</v>
      </c>
      <c r="E6" s="509" t="s">
        <v>374</v>
      </c>
      <c r="F6" s="29"/>
      <c r="G6" s="109">
        <v>0.29259915488588767</v>
      </c>
      <c r="H6" s="105">
        <f t="shared" ref="H6:H19" si="1">(F6*G6)/1000</f>
        <v>0</v>
      </c>
      <c r="I6" s="106" t="s">
        <v>375</v>
      </c>
      <c r="J6" s="31"/>
      <c r="K6" s="123">
        <v>4</v>
      </c>
      <c r="L6" s="52"/>
    </row>
    <row r="7" spans="1:14" ht="15.65" customHeight="1" x14ac:dyDescent="0.35">
      <c r="A7" s="508" t="s">
        <v>376</v>
      </c>
      <c r="B7" s="29"/>
      <c r="C7" s="456">
        <v>1.4E-3</v>
      </c>
      <c r="D7" s="105">
        <f t="shared" si="0"/>
        <v>0</v>
      </c>
      <c r="E7" s="509" t="s">
        <v>374</v>
      </c>
      <c r="F7" s="29"/>
      <c r="G7" s="109">
        <v>1.1703966195435506E-2</v>
      </c>
      <c r="H7" s="105">
        <f t="shared" si="1"/>
        <v>0</v>
      </c>
      <c r="I7" s="106" t="s">
        <v>375</v>
      </c>
      <c r="J7" s="497"/>
      <c r="K7" s="107">
        <v>4</v>
      </c>
      <c r="L7" s="53"/>
      <c r="M7" s="498"/>
      <c r="N7" s="499"/>
    </row>
    <row r="8" spans="1:14" ht="15.65" customHeight="1" x14ac:dyDescent="0.35">
      <c r="A8" s="508" t="s">
        <v>377</v>
      </c>
      <c r="B8" s="29"/>
      <c r="C8" s="456">
        <v>5.3999999999999999E-2</v>
      </c>
      <c r="D8" s="105">
        <f t="shared" si="0"/>
        <v>0</v>
      </c>
      <c r="E8" s="509" t="s">
        <v>374</v>
      </c>
      <c r="F8" s="29"/>
      <c r="G8" s="109">
        <v>0.15047956536988508</v>
      </c>
      <c r="H8" s="105">
        <f t="shared" si="1"/>
        <v>0</v>
      </c>
      <c r="I8" s="106" t="s">
        <v>375</v>
      </c>
      <c r="J8" s="500"/>
      <c r="K8" s="123">
        <v>4</v>
      </c>
      <c r="L8" s="52"/>
    </row>
    <row r="9" spans="1:14" ht="15.65" customHeight="1" x14ac:dyDescent="0.35">
      <c r="A9" s="508" t="s">
        <v>378</v>
      </c>
      <c r="B9" s="29"/>
      <c r="C9" s="456">
        <v>0.192</v>
      </c>
      <c r="D9" s="105">
        <f t="shared" si="0"/>
        <v>0</v>
      </c>
      <c r="E9" s="509" t="s">
        <v>374</v>
      </c>
      <c r="F9" s="29"/>
      <c r="G9" s="109">
        <v>0.15047956536988508</v>
      </c>
      <c r="H9" s="105">
        <f t="shared" si="1"/>
        <v>0</v>
      </c>
      <c r="I9" s="106" t="s">
        <v>375</v>
      </c>
      <c r="J9" s="31"/>
      <c r="K9" s="107">
        <v>4</v>
      </c>
      <c r="L9" s="53"/>
    </row>
    <row r="10" spans="1:14" ht="15.65" customHeight="1" x14ac:dyDescent="0.35">
      <c r="A10" s="508" t="s">
        <v>379</v>
      </c>
      <c r="B10" s="29"/>
      <c r="C10" s="109">
        <v>6.8000000000000005E-2</v>
      </c>
      <c r="D10" s="105">
        <f t="shared" si="0"/>
        <v>0</v>
      </c>
      <c r="E10" s="509" t="s">
        <v>380</v>
      </c>
      <c r="F10" s="29"/>
      <c r="G10" s="109">
        <v>0.15047956536988508</v>
      </c>
      <c r="H10" s="105">
        <f t="shared" si="1"/>
        <v>0</v>
      </c>
      <c r="I10" s="106" t="s">
        <v>375</v>
      </c>
      <c r="J10" s="31"/>
      <c r="K10" s="123">
        <v>4</v>
      </c>
      <c r="L10" s="52"/>
    </row>
    <row r="11" spans="1:14" ht="15.65" customHeight="1" x14ac:dyDescent="0.35">
      <c r="A11" s="508" t="s">
        <v>381</v>
      </c>
      <c r="B11" s="29"/>
      <c r="C11" s="109">
        <v>1E-3</v>
      </c>
      <c r="D11" s="105">
        <f t="shared" si="0"/>
        <v>0</v>
      </c>
      <c r="E11" s="509" t="s">
        <v>380</v>
      </c>
      <c r="F11" s="29"/>
      <c r="G11" s="109">
        <v>0.15047956536988508</v>
      </c>
      <c r="H11" s="105">
        <f t="shared" si="1"/>
        <v>0</v>
      </c>
      <c r="I11" s="106" t="s">
        <v>375</v>
      </c>
      <c r="J11" s="31"/>
      <c r="K11" s="107">
        <v>4</v>
      </c>
      <c r="L11" s="53"/>
    </row>
    <row r="12" spans="1:14" ht="15.65" customHeight="1" x14ac:dyDescent="0.35">
      <c r="A12" s="508" t="s">
        <v>382</v>
      </c>
      <c r="B12" s="29"/>
      <c r="C12" s="68"/>
      <c r="D12" s="105">
        <f t="shared" si="0"/>
        <v>0</v>
      </c>
      <c r="E12" s="509"/>
      <c r="F12" s="29"/>
      <c r="G12" s="109">
        <v>0.34799396298651375</v>
      </c>
      <c r="H12" s="105">
        <f t="shared" si="1"/>
        <v>0</v>
      </c>
      <c r="I12" s="106" t="s">
        <v>383</v>
      </c>
      <c r="J12" s="31"/>
      <c r="K12" s="123">
        <v>1</v>
      </c>
      <c r="L12" s="52"/>
    </row>
    <row r="13" spans="1:14" ht="15.65" customHeight="1" x14ac:dyDescent="0.35">
      <c r="A13" s="508" t="s">
        <v>384</v>
      </c>
      <c r="B13" s="29"/>
      <c r="C13" s="456">
        <v>0.17299999999999999</v>
      </c>
      <c r="D13" s="105">
        <f t="shared" si="0"/>
        <v>0</v>
      </c>
      <c r="E13" s="509" t="s">
        <v>374</v>
      </c>
      <c r="F13" s="29"/>
      <c r="G13" s="455">
        <v>12.790763056440232</v>
      </c>
      <c r="H13" s="105">
        <f t="shared" si="1"/>
        <v>0</v>
      </c>
      <c r="I13" s="106" t="s">
        <v>375</v>
      </c>
      <c r="J13" s="31"/>
      <c r="K13" s="107">
        <v>4</v>
      </c>
      <c r="L13" s="53"/>
    </row>
    <row r="14" spans="1:14" ht="15.65" customHeight="1" x14ac:dyDescent="0.35">
      <c r="A14" s="508" t="s">
        <v>385</v>
      </c>
      <c r="B14" s="29"/>
      <c r="C14" s="68"/>
      <c r="D14" s="105">
        <f t="shared" si="0"/>
        <v>0</v>
      </c>
      <c r="E14" s="107"/>
      <c r="F14" s="29"/>
      <c r="G14" s="510">
        <v>1.2121964988129632</v>
      </c>
      <c r="H14" s="105">
        <f t="shared" si="1"/>
        <v>0</v>
      </c>
      <c r="I14" s="106" t="s">
        <v>375</v>
      </c>
      <c r="J14" s="31"/>
      <c r="K14" s="123">
        <v>4</v>
      </c>
      <c r="L14" s="52"/>
    </row>
    <row r="15" spans="1:14" ht="94.4" customHeight="1" x14ac:dyDescent="0.35">
      <c r="A15" s="708" t="s">
        <v>386</v>
      </c>
      <c r="B15" s="29"/>
      <c r="C15" s="68"/>
      <c r="D15" s="105"/>
      <c r="E15" s="107"/>
      <c r="F15" s="29"/>
      <c r="G15" s="68"/>
      <c r="H15" s="105"/>
      <c r="I15" s="387" t="s">
        <v>387</v>
      </c>
      <c r="J15" s="31"/>
      <c r="K15" s="389">
        <v>4</v>
      </c>
      <c r="L15" s="55"/>
    </row>
    <row r="16" spans="1:14" x14ac:dyDescent="0.35">
      <c r="A16" s="508" t="s">
        <v>388</v>
      </c>
      <c r="B16" s="29"/>
      <c r="C16" s="456">
        <v>0.129</v>
      </c>
      <c r="D16" s="105">
        <f t="shared" si="0"/>
        <v>0</v>
      </c>
      <c r="E16" s="107" t="s">
        <v>389</v>
      </c>
      <c r="F16" s="29"/>
      <c r="G16" s="68"/>
      <c r="H16" s="105">
        <f t="shared" si="1"/>
        <v>0</v>
      </c>
      <c r="I16" s="106"/>
      <c r="J16" s="31"/>
      <c r="K16" s="107">
        <v>4</v>
      </c>
      <c r="L16" s="53"/>
    </row>
    <row r="17" spans="1:12" x14ac:dyDescent="0.35">
      <c r="A17" s="508" t="s">
        <v>390</v>
      </c>
      <c r="B17" s="29"/>
      <c r="C17" s="456">
        <v>8.7400000000000005E-2</v>
      </c>
      <c r="D17" s="105">
        <f t="shared" si="0"/>
        <v>0</v>
      </c>
      <c r="E17" s="107" t="s">
        <v>389</v>
      </c>
      <c r="F17" s="29"/>
      <c r="G17" s="68"/>
      <c r="H17" s="105">
        <f t="shared" si="1"/>
        <v>0</v>
      </c>
      <c r="I17" s="106"/>
      <c r="J17" s="31"/>
      <c r="K17" s="123">
        <v>4</v>
      </c>
      <c r="L17" s="52"/>
    </row>
    <row r="18" spans="1:12" x14ac:dyDescent="0.35">
      <c r="A18" s="508" t="s">
        <v>391</v>
      </c>
      <c r="B18" s="29"/>
      <c r="C18" s="456">
        <v>8.4199999999999997E-2</v>
      </c>
      <c r="D18" s="105">
        <f t="shared" si="0"/>
        <v>0</v>
      </c>
      <c r="E18" s="107" t="s">
        <v>389</v>
      </c>
      <c r="F18" s="29"/>
      <c r="G18" s="68"/>
      <c r="H18" s="105">
        <f t="shared" si="1"/>
        <v>0</v>
      </c>
      <c r="I18" s="106"/>
      <c r="J18" s="31"/>
      <c r="K18" s="107">
        <v>4</v>
      </c>
      <c r="L18" s="53"/>
    </row>
    <row r="19" spans="1:12" x14ac:dyDescent="0.35">
      <c r="A19" s="508" t="s">
        <v>392</v>
      </c>
      <c r="B19" s="29"/>
      <c r="C19" s="456">
        <v>5.91E-2</v>
      </c>
      <c r="D19" s="105">
        <f t="shared" si="0"/>
        <v>0</v>
      </c>
      <c r="E19" s="107" t="s">
        <v>389</v>
      </c>
      <c r="F19" s="29"/>
      <c r="G19" s="68"/>
      <c r="H19" s="105">
        <f t="shared" si="1"/>
        <v>0</v>
      </c>
      <c r="I19" s="106"/>
      <c r="J19" s="31"/>
      <c r="K19" s="107">
        <v>4</v>
      </c>
      <c r="L19" s="53"/>
    </row>
    <row r="20" spans="1:12" x14ac:dyDescent="0.35">
      <c r="A20" s="511" t="s">
        <v>393</v>
      </c>
      <c r="B20" s="512"/>
      <c r="C20" s="512"/>
      <c r="D20" s="63">
        <f>SUM(D5:D19)</f>
        <v>0</v>
      </c>
      <c r="E20" s="511" t="s">
        <v>116</v>
      </c>
      <c r="F20" s="512"/>
      <c r="G20" s="512"/>
      <c r="H20" s="63">
        <f>SUM(H5:H19)</f>
        <v>0</v>
      </c>
      <c r="I20" s="38" t="s">
        <v>116</v>
      </c>
      <c r="J20" s="20"/>
      <c r="K20" s="645">
        <f>SUM(K5:K19)/15</f>
        <v>3.5333333333333332</v>
      </c>
      <c r="L20" s="645">
        <f>SUM(L5:L19)/15</f>
        <v>0</v>
      </c>
    </row>
    <row r="21" spans="1:12" x14ac:dyDescent="0.35">
      <c r="A21" s="3"/>
      <c r="B21"/>
      <c r="C21"/>
      <c r="D21" s="513"/>
      <c r="E21" s="3"/>
      <c r="F21"/>
      <c r="G21"/>
      <c r="H21" s="513"/>
      <c r="I21" s="3"/>
      <c r="J21"/>
      <c r="K21" s="20"/>
      <c r="L21" s="20"/>
    </row>
    <row r="22" spans="1:12" x14ac:dyDescent="0.35">
      <c r="A22" s="3"/>
      <c r="B22"/>
      <c r="C22"/>
      <c r="D22" s="513"/>
      <c r="E22" s="3"/>
      <c r="F22"/>
      <c r="G22"/>
      <c r="H22" s="513"/>
      <c r="I22" s="3"/>
      <c r="J22"/>
      <c r="K22" s="20"/>
      <c r="L22" s="20"/>
    </row>
    <row r="23" spans="1:12" x14ac:dyDescent="0.35">
      <c r="A23" s="3"/>
      <c r="B23"/>
      <c r="C23"/>
      <c r="D23" s="513"/>
      <c r="E23" s="3"/>
      <c r="F23"/>
      <c r="G23"/>
      <c r="H23" s="513"/>
      <c r="I23" s="3"/>
      <c r="J23"/>
      <c r="K23" s="20"/>
      <c r="L23" s="20"/>
    </row>
    <row r="24" spans="1:12" x14ac:dyDescent="0.35">
      <c r="A24" s="3"/>
      <c r="B24"/>
      <c r="C24"/>
      <c r="D24" s="513"/>
      <c r="E24" s="3"/>
      <c r="F24"/>
      <c r="G24"/>
      <c r="H24" s="513"/>
      <c r="I24" s="3"/>
      <c r="J24"/>
      <c r="K24" s="20"/>
      <c r="L24" s="20"/>
    </row>
    <row r="25" spans="1:12" x14ac:dyDescent="0.35">
      <c r="A25" s="3"/>
      <c r="B25"/>
      <c r="C25"/>
      <c r="D25" s="513"/>
      <c r="E25" s="3"/>
      <c r="F25"/>
      <c r="G25"/>
      <c r="H25" s="513"/>
      <c r="I25" s="3"/>
      <c r="J25"/>
      <c r="K25" s="20"/>
      <c r="L25" s="20"/>
    </row>
    <row r="26" spans="1:12" x14ac:dyDescent="0.35">
      <c r="A26" s="3"/>
      <c r="B26"/>
      <c r="C26"/>
      <c r="D26" s="513"/>
      <c r="E26" s="3"/>
      <c r="F26"/>
      <c r="G26"/>
      <c r="H26" s="513"/>
      <c r="I26" s="3"/>
      <c r="J26"/>
      <c r="K26" s="20"/>
      <c r="L26" s="20"/>
    </row>
    <row r="27" spans="1:12" x14ac:dyDescent="0.35">
      <c r="A27" s="3"/>
      <c r="B27"/>
      <c r="C27"/>
      <c r="D27" s="513"/>
      <c r="E27" s="3"/>
      <c r="F27"/>
      <c r="G27"/>
      <c r="H27" s="513"/>
      <c r="I27" s="3"/>
      <c r="J27"/>
      <c r="K27" s="20"/>
      <c r="L27" s="20"/>
    </row>
    <row r="28" spans="1:12" x14ac:dyDescent="0.35">
      <c r="A28" s="3"/>
      <c r="B28"/>
      <c r="C28"/>
      <c r="D28" s="513"/>
      <c r="E28" s="3"/>
      <c r="F28"/>
      <c r="G28"/>
      <c r="H28" s="513"/>
      <c r="I28" s="3"/>
      <c r="J28"/>
      <c r="K28" s="20"/>
      <c r="L28" s="20"/>
    </row>
    <row r="29" spans="1:12" x14ac:dyDescent="0.35">
      <c r="A29" s="3"/>
      <c r="B29"/>
      <c r="C29"/>
      <c r="D29" s="513"/>
      <c r="E29" s="3"/>
      <c r="F29"/>
      <c r="G29"/>
      <c r="H29" s="513"/>
      <c r="I29" s="3"/>
      <c r="J29"/>
      <c r="K29" s="20"/>
      <c r="L29" s="20"/>
    </row>
    <row r="30" spans="1:12" s="501" customFormat="1" x14ac:dyDescent="0.35">
      <c r="A30" s="514" t="s">
        <v>394</v>
      </c>
      <c r="B30" s="515"/>
      <c r="C30" s="515"/>
      <c r="D30" s="515"/>
      <c r="E30" s="515"/>
      <c r="F30" s="515"/>
      <c r="G30" s="515"/>
      <c r="H30" s="515"/>
      <c r="I30" s="515"/>
      <c r="J30" s="515"/>
      <c r="K30" s="515"/>
      <c r="L30" s="515"/>
    </row>
    <row r="31" spans="1:12" s="501" customFormat="1" x14ac:dyDescent="0.35">
      <c r="A31" s="514" t="s">
        <v>395</v>
      </c>
      <c r="B31" s="515"/>
      <c r="C31" s="515"/>
      <c r="D31" s="515"/>
      <c r="E31" s="515"/>
      <c r="F31" s="515"/>
      <c r="G31" s="515"/>
      <c r="H31" s="515"/>
      <c r="I31" s="515"/>
      <c r="J31" s="515"/>
      <c r="K31" s="515"/>
      <c r="L31" s="515"/>
    </row>
    <row r="32" spans="1:12" s="501" customFormat="1" x14ac:dyDescent="0.35">
      <c r="A32" s="514" t="s">
        <v>396</v>
      </c>
      <c r="B32" s="515"/>
      <c r="C32" s="515"/>
      <c r="D32" s="515"/>
      <c r="E32" s="515"/>
      <c r="F32" s="515"/>
      <c r="G32" s="515"/>
      <c r="H32" s="515"/>
      <c r="I32" s="515"/>
      <c r="J32" s="515"/>
      <c r="K32" s="515"/>
      <c r="L32" s="515"/>
    </row>
    <row r="33" spans="1:12" s="501" customFormat="1" x14ac:dyDescent="0.35">
      <c r="A33" s="515"/>
      <c r="B33" s="515"/>
      <c r="C33" s="515"/>
      <c r="D33" s="515"/>
      <c r="E33" s="515"/>
      <c r="F33" s="515"/>
      <c r="G33" s="515"/>
      <c r="H33" s="515"/>
      <c r="I33" s="515"/>
      <c r="J33" s="515"/>
      <c r="K33" s="515"/>
      <c r="L33" s="515"/>
    </row>
    <row r="34" spans="1:12" s="501" customFormat="1" x14ac:dyDescent="0.35">
      <c r="A34" s="515" t="s">
        <v>397</v>
      </c>
      <c r="B34" s="159" t="s">
        <v>123</v>
      </c>
      <c r="C34" s="515"/>
      <c r="D34" s="515"/>
      <c r="E34" s="515"/>
      <c r="F34" s="515"/>
      <c r="G34" s="515"/>
      <c r="H34" s="515"/>
      <c r="I34" s="515"/>
      <c r="J34" s="515"/>
      <c r="K34" s="515"/>
      <c r="L34" s="515"/>
    </row>
    <row r="35" spans="1:12" s="501" customFormat="1" x14ac:dyDescent="0.35">
      <c r="A35" s="515" t="s">
        <v>398</v>
      </c>
      <c r="B35" s="159"/>
      <c r="C35" s="515"/>
      <c r="D35" s="515"/>
      <c r="E35" s="515"/>
      <c r="F35" s="515"/>
      <c r="G35" s="515"/>
      <c r="H35" s="515"/>
      <c r="I35" s="515"/>
      <c r="J35" s="515"/>
      <c r="K35" s="515"/>
      <c r="L35" s="515"/>
    </row>
    <row r="36" spans="1:12" s="501" customFormat="1" x14ac:dyDescent="0.35">
      <c r="A36" s="515" t="s">
        <v>399</v>
      </c>
      <c r="B36" s="159"/>
      <c r="C36" s="515"/>
      <c r="D36" s="515"/>
      <c r="E36" s="515"/>
      <c r="F36" s="515"/>
      <c r="G36" s="515"/>
      <c r="H36" s="515"/>
      <c r="I36" s="515"/>
      <c r="J36" s="515"/>
      <c r="K36" s="515"/>
      <c r="L36" s="515"/>
    </row>
    <row r="37" spans="1:12" s="501" customFormat="1" x14ac:dyDescent="0.35">
      <c r="A37" s="516" t="s">
        <v>400</v>
      </c>
      <c r="B37" s="515"/>
      <c r="C37" s="515"/>
      <c r="D37" s="515"/>
      <c r="E37" s="515"/>
      <c r="F37" s="515"/>
      <c r="G37" s="515"/>
      <c r="H37" s="515"/>
      <c r="I37" s="515"/>
      <c r="J37" s="515"/>
      <c r="K37" s="515"/>
      <c r="L37" s="515"/>
    </row>
    <row r="38" spans="1:12" s="501" customFormat="1" x14ac:dyDescent="0.35">
      <c r="A38" s="514" t="s">
        <v>401</v>
      </c>
      <c r="B38" s="515"/>
      <c r="C38" s="515"/>
      <c r="D38" s="515"/>
      <c r="E38" s="515"/>
      <c r="F38" s="515"/>
      <c r="G38" s="515"/>
      <c r="H38" s="515"/>
      <c r="I38" s="515"/>
      <c r="J38" s="515"/>
      <c r="K38" s="515"/>
      <c r="L38" s="515"/>
    </row>
    <row r="39" spans="1:12" s="22" customFormat="1" x14ac:dyDescent="0.35">
      <c r="A39" s="517" t="s">
        <v>402</v>
      </c>
      <c r="B39" s="20"/>
      <c r="C39" s="20"/>
      <c r="D39" s="20"/>
      <c r="E39" s="20"/>
      <c r="F39" s="20"/>
      <c r="G39" s="20"/>
      <c r="H39" s="20"/>
      <c r="I39" s="20"/>
      <c r="J39" s="20"/>
      <c r="K39" s="20"/>
      <c r="L39" s="20"/>
    </row>
    <row r="40" spans="1:12" x14ac:dyDescent="0.35">
      <c r="A40"/>
      <c r="B40"/>
      <c r="C40"/>
      <c r="D40"/>
      <c r="E40"/>
      <c r="F40"/>
      <c r="G40"/>
      <c r="H40"/>
      <c r="I40"/>
      <c r="J40"/>
      <c r="K40" s="20"/>
      <c r="L40" s="20"/>
    </row>
    <row r="41" spans="1:12" s="501" customFormat="1" x14ac:dyDescent="0.35">
      <c r="A41" s="515" t="s">
        <v>403</v>
      </c>
      <c r="B41" s="515"/>
      <c r="C41" s="515"/>
      <c r="D41" s="515"/>
      <c r="E41" s="515"/>
      <c r="F41" s="515"/>
      <c r="G41" s="515"/>
      <c r="H41" s="515"/>
      <c r="I41" s="515"/>
      <c r="J41" s="515"/>
      <c r="K41" s="515"/>
      <c r="L41" s="515"/>
    </row>
    <row r="42" spans="1:12" s="501" customFormat="1" x14ac:dyDescent="0.35">
      <c r="A42" s="518" t="s">
        <v>404</v>
      </c>
      <c r="B42" s="515"/>
      <c r="C42" s="515"/>
      <c r="D42" s="515"/>
      <c r="E42" s="515"/>
      <c r="F42" s="515"/>
      <c r="G42" s="515"/>
      <c r="H42" s="515"/>
      <c r="I42" s="515"/>
      <c r="J42" s="515"/>
      <c r="K42" s="515"/>
      <c r="L42" s="515"/>
    </row>
    <row r="43" spans="1:12" s="501" customFormat="1" x14ac:dyDescent="0.35">
      <c r="A43" s="518" t="s">
        <v>405</v>
      </c>
      <c r="B43" s="515" t="s">
        <v>406</v>
      </c>
      <c r="C43" s="515"/>
      <c r="D43" s="515"/>
      <c r="E43" s="515"/>
      <c r="F43" s="515"/>
      <c r="G43" s="515"/>
      <c r="H43" s="515"/>
      <c r="I43" s="515"/>
      <c r="J43" s="515"/>
      <c r="K43" s="515"/>
      <c r="L43" s="515"/>
    </row>
    <row r="44" spans="1:12" s="501" customFormat="1" x14ac:dyDescent="0.35">
      <c r="A44" s="518" t="s">
        <v>407</v>
      </c>
      <c r="B44" s="515"/>
      <c r="C44" s="515"/>
      <c r="D44" s="515"/>
      <c r="E44" s="515"/>
      <c r="F44" s="515"/>
      <c r="G44" s="515"/>
      <c r="H44" s="515"/>
      <c r="I44" s="515"/>
      <c r="J44" s="515"/>
      <c r="K44" s="515"/>
      <c r="L44" s="515"/>
    </row>
    <row r="45" spans="1:12" s="501" customFormat="1" x14ac:dyDescent="0.35">
      <c r="A45" s="518" t="s">
        <v>408</v>
      </c>
      <c r="B45" s="515" t="s">
        <v>409</v>
      </c>
      <c r="C45" s="515"/>
      <c r="D45" s="515"/>
      <c r="E45" s="515"/>
      <c r="F45" s="515"/>
      <c r="G45" s="515"/>
      <c r="H45" s="515"/>
      <c r="I45" s="515"/>
      <c r="J45" s="515"/>
      <c r="K45" s="515"/>
      <c r="L45" s="515"/>
    </row>
    <row r="46" spans="1:12" s="501" customFormat="1" x14ac:dyDescent="0.35">
      <c r="A46" s="518" t="s">
        <v>410</v>
      </c>
      <c r="B46" s="515" t="s">
        <v>411</v>
      </c>
      <c r="C46" s="515"/>
      <c r="D46" s="515"/>
      <c r="E46" s="515"/>
      <c r="F46" s="515"/>
      <c r="G46" s="515"/>
      <c r="H46" s="515"/>
      <c r="I46" s="515"/>
      <c r="J46" s="515"/>
      <c r="K46" s="515"/>
      <c r="L46" s="515"/>
    </row>
    <row r="47" spans="1:12" s="501" customFormat="1" x14ac:dyDescent="0.35">
      <c r="A47" s="518" t="s">
        <v>412</v>
      </c>
      <c r="B47" s="515" t="s">
        <v>413</v>
      </c>
      <c r="C47" s="515"/>
      <c r="D47" s="515"/>
      <c r="E47" s="515"/>
      <c r="F47" s="515"/>
      <c r="G47" s="515"/>
      <c r="H47" s="515"/>
      <c r="I47" s="515"/>
      <c r="J47" s="515"/>
      <c r="K47" s="515"/>
      <c r="L47" s="515"/>
    </row>
    <row r="48" spans="1:12" s="501" customFormat="1" x14ac:dyDescent="0.35">
      <c r="A48" s="518" t="s">
        <v>414</v>
      </c>
      <c r="B48" s="515"/>
      <c r="C48" s="515"/>
      <c r="D48" s="515"/>
      <c r="E48" s="515"/>
      <c r="F48" s="515"/>
      <c r="G48" s="515"/>
      <c r="H48" s="515"/>
      <c r="I48" s="515"/>
      <c r="J48" s="515"/>
      <c r="K48" s="515"/>
      <c r="L48" s="515"/>
    </row>
    <row r="49" spans="1:13" s="501" customFormat="1" x14ac:dyDescent="0.35">
      <c r="A49" s="518" t="s">
        <v>415</v>
      </c>
      <c r="B49" s="515" t="s">
        <v>416</v>
      </c>
      <c r="C49" s="515"/>
      <c r="D49" s="515"/>
      <c r="E49" s="515"/>
      <c r="F49" s="515"/>
      <c r="G49" s="515"/>
      <c r="H49" s="515"/>
      <c r="I49" s="515"/>
      <c r="J49" s="515"/>
      <c r="K49" s="515"/>
      <c r="L49" s="515"/>
    </row>
    <row r="50" spans="1:13" x14ac:dyDescent="0.35">
      <c r="A50"/>
      <c r="B50"/>
      <c r="C50"/>
      <c r="D50"/>
      <c r="E50"/>
      <c r="F50"/>
      <c r="G50"/>
      <c r="H50"/>
      <c r="I50"/>
      <c r="J50"/>
      <c r="K50" s="20"/>
      <c r="L50" s="20"/>
    </row>
    <row r="51" spans="1:13" ht="15" customHeight="1" x14ac:dyDescent="0.35">
      <c r="A51" s="65" t="s">
        <v>417</v>
      </c>
      <c r="B51"/>
      <c r="C51" s="19"/>
      <c r="D51" s="9"/>
      <c r="E51" s="9"/>
      <c r="F51" s="9"/>
      <c r="G51" s="7"/>
      <c r="H51" s="7"/>
      <c r="I51" s="76"/>
      <c r="J51" s="14"/>
      <c r="K51" s="20"/>
      <c r="L51" s="20"/>
      <c r="M51" s="1"/>
    </row>
    <row r="52" spans="1:13" s="22" customFormat="1" ht="15" customHeight="1" x14ac:dyDescent="0.35">
      <c r="A52" s="65" t="s">
        <v>418</v>
      </c>
      <c r="B52" s="20"/>
      <c r="C52" s="159"/>
      <c r="D52" s="89"/>
      <c r="E52" s="89"/>
      <c r="F52" s="89"/>
      <c r="G52" s="76"/>
      <c r="H52" s="76"/>
      <c r="I52" s="76"/>
      <c r="J52" s="83"/>
      <c r="K52" s="20"/>
      <c r="L52" s="20"/>
    </row>
    <row r="53" spans="1:13" s="22" customFormat="1" x14ac:dyDescent="0.35">
      <c r="A53" s="91" t="s">
        <v>419</v>
      </c>
      <c r="B53" s="90"/>
      <c r="C53" s="90"/>
      <c r="D53" s="90"/>
      <c r="E53" s="90"/>
      <c r="F53" s="90"/>
      <c r="G53" s="76"/>
      <c r="H53" s="76"/>
      <c r="I53" s="76"/>
      <c r="J53" s="83"/>
      <c r="K53" s="20"/>
      <c r="L53" s="20"/>
    </row>
    <row r="54" spans="1:13" x14ac:dyDescent="0.35">
      <c r="A54" s="730" t="s">
        <v>227</v>
      </c>
      <c r="B54" s="733"/>
      <c r="C54" s="16"/>
      <c r="D54"/>
      <c r="E54"/>
      <c r="F54"/>
      <c r="G54"/>
      <c r="H54"/>
      <c r="I54"/>
      <c r="J54"/>
      <c r="K54" s="20"/>
      <c r="L54" s="20"/>
    </row>
    <row r="55" spans="1:13" x14ac:dyDescent="0.35">
      <c r="A55" s="1" t="s">
        <v>420</v>
      </c>
      <c r="B55" s="16"/>
      <c r="C55" s="16"/>
    </row>
    <row r="56" spans="1:13" x14ac:dyDescent="0.35">
      <c r="A56" s="1" t="s">
        <v>550</v>
      </c>
    </row>
  </sheetData>
  <sheetProtection algorithmName="SHA-512" hashValue="XF7e5vnKfOhq7fwDgc7nCGC4m51IVfPUvjGJ0XF3dM9bKu5w3Ssii3KFAHn67pKRuFUl0cyRMl3pbogWnWnOXw==" saltValue="SDvuwToZlOX1wh//0Fbojg==" spinCount="100000" sheet="1" objects="1" scenarios="1"/>
  <protectedRanges>
    <protectedRange sqref="F5:F19 B5:B19" name="Ostetut polttoaineet"/>
  </protectedRanges>
  <hyperlinks>
    <hyperlink ref="B34" r:id="rId1" display="http://lipasto.vtt.fi/yksikkopaastot/" xr:uid="{7DB6F8E2-5D5F-433A-A8E6-F1A5E09301B0}"/>
    <hyperlink ref="A42" r:id="rId2" xr:uid="{5CDD79B0-949F-483F-831C-1F41710B9868}"/>
    <hyperlink ref="A44" r:id="rId3" xr:uid="{7B0588CB-E0EB-4606-BFF5-A5B77015CB40}"/>
    <hyperlink ref="A45" r:id="rId4" xr:uid="{8A92C81C-D387-4D8F-B619-C44C930B2A7C}"/>
    <hyperlink ref="A43" r:id="rId5" xr:uid="{3FAE3807-1A5A-4B96-BB93-64376CF335FA}"/>
    <hyperlink ref="A46" r:id="rId6" xr:uid="{BB4E9ADE-72D5-46C7-A999-B23FADB679A0}"/>
    <hyperlink ref="A47" r:id="rId7" xr:uid="{8487D2D6-726F-4EFF-AA7B-E4DE36B5BFAC}"/>
    <hyperlink ref="A49" r:id="rId8" xr:uid="{3D11EEF5-8BEE-44B1-BA17-EDC9F007B73A}"/>
    <hyperlink ref="A48" r:id="rId9" xr:uid="{A11532C7-15D3-4BF4-9A43-F59D2842565E}"/>
  </hyperlinks>
  <pageMargins left="0.7" right="0.7" top="0.75" bottom="0.75" header="0.3" footer="0.3"/>
  <pageSetup paperSize="9" orientation="portrait" horizontalDpi="360" verticalDpi="360" r:id="rId10"/>
  <ignoredErrors>
    <ignoredError sqref="K20:L20" unlockedFormula="1"/>
  </ignoredErrors>
  <drawing r:id="rId11"/>
  <legacyDrawing r:id="rId12"/>
  <extLst>
    <ext xmlns:x14="http://schemas.microsoft.com/office/spreadsheetml/2009/9/main" uri="{78C0D931-6437-407d-A8EE-F0AAD7539E65}">
      <x14:conditionalFormattings>
        <x14:conditionalFormatting xmlns:xm="http://schemas.microsoft.com/office/excel/2006/main">
          <x14:cfRule type="iconSet" priority="1" id="{2419CE48-CD52-4D93-81B0-D67EB6265E2E}">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F2</xm:sqref>
        </x14:conditionalFormatting>
        <x14:conditionalFormatting xmlns:xm="http://schemas.microsoft.com/office/excel/2006/main">
          <x14:cfRule type="iconSet" priority="3" id="{B9D2080E-937A-435B-9562-9FEDD596D6AD}">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K5:L20</xm:sqref>
        </x14:conditionalFormatting>
        <x14:conditionalFormatting xmlns:xm="http://schemas.microsoft.com/office/excel/2006/main">
          <x14:cfRule type="iconSet" priority="2" id="{C6A8D85B-F628-401E-BFDA-79B8CD446A84}">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L1</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84476-9016-443B-9F24-843ADF80B021}">
  <dimension ref="A1:N45"/>
  <sheetViews>
    <sheetView showGridLines="0" topLeftCell="A21" zoomScale="80" zoomScaleNormal="80" workbookViewId="0">
      <selection activeCell="C6" sqref="C6"/>
    </sheetView>
  </sheetViews>
  <sheetFormatPr defaultColWidth="8.54296875" defaultRowHeight="14.5" x14ac:dyDescent="0.35"/>
  <cols>
    <col min="1" max="1" width="74.54296875" style="1" customWidth="1"/>
    <col min="2" max="2" width="15.54296875" style="2" customWidth="1"/>
    <col min="3" max="3" width="24.453125" style="2" customWidth="1"/>
    <col min="4" max="4" width="11.54296875" style="1" customWidth="1"/>
    <col min="5" max="5" width="15.90625" style="1" customWidth="1"/>
    <col min="6" max="6" width="32.453125" style="1" customWidth="1"/>
    <col min="7" max="7" width="25.54296875" style="1" customWidth="1"/>
    <col min="8" max="9" width="13.54296875" style="1" customWidth="1"/>
    <col min="10" max="16384" width="8.54296875" style="1"/>
  </cols>
  <sheetData>
    <row r="1" spans="1:14" ht="53.9" customHeight="1" x14ac:dyDescent="0.35">
      <c r="A1" s="735" t="s">
        <v>524</v>
      </c>
      <c r="B1" s="739"/>
      <c r="C1" s="739"/>
      <c r="D1" s="736"/>
      <c r="E1" s="736"/>
      <c r="F1" s="736"/>
      <c r="G1" s="736"/>
      <c r="H1" s="736"/>
      <c r="I1" s="736"/>
      <c r="J1" s="743"/>
      <c r="K1" s="743"/>
      <c r="L1" s="743"/>
      <c r="M1" s="743"/>
      <c r="N1" s="743"/>
    </row>
    <row r="2" spans="1:14" ht="30.65" customHeight="1" x14ac:dyDescent="0.35">
      <c r="A2" s="152" t="s">
        <v>421</v>
      </c>
      <c r="B2" s="574">
        <f>D24</f>
        <v>0</v>
      </c>
      <c r="C2" s="575" t="s">
        <v>173</v>
      </c>
      <c r="D2" s="553"/>
      <c r="E2"/>
      <c r="F2"/>
      <c r="G2" s="577"/>
      <c r="H2" s="14"/>
      <c r="I2"/>
    </row>
    <row r="3" spans="1:14" ht="18" customHeight="1" x14ac:dyDescent="0.35">
      <c r="A3" s="39"/>
      <c r="B3" s="7"/>
      <c r="C3" s="7"/>
      <c r="D3"/>
      <c r="E3"/>
      <c r="F3"/>
      <c r="G3" s="542"/>
      <c r="H3" s="527"/>
      <c r="I3"/>
    </row>
    <row r="4" spans="1:14" ht="15.5" x14ac:dyDescent="0.35">
      <c r="A4"/>
      <c r="B4" s="576" t="s">
        <v>544</v>
      </c>
      <c r="C4" s="7"/>
      <c r="D4"/>
      <c r="E4"/>
      <c r="F4"/>
      <c r="G4"/>
      <c r="H4" s="369" t="s">
        <v>422</v>
      </c>
      <c r="I4" s="370"/>
    </row>
    <row r="5" spans="1:14" ht="31" x14ac:dyDescent="0.35">
      <c r="A5" s="578" t="s">
        <v>423</v>
      </c>
      <c r="B5" s="378" t="s">
        <v>101</v>
      </c>
      <c r="C5" s="579" t="s">
        <v>425</v>
      </c>
      <c r="D5" s="580" t="s">
        <v>426</v>
      </c>
      <c r="E5" s="581" t="s">
        <v>235</v>
      </c>
      <c r="F5" s="582" t="s">
        <v>7</v>
      </c>
      <c r="G5" s="583" t="s">
        <v>49</v>
      </c>
      <c r="H5" s="534" t="s">
        <v>50</v>
      </c>
      <c r="I5" s="535" t="s">
        <v>51</v>
      </c>
    </row>
    <row r="6" spans="1:14" ht="15.5" x14ac:dyDescent="0.35">
      <c r="A6" s="39" t="s">
        <v>427</v>
      </c>
      <c r="B6" s="112"/>
      <c r="C6" s="588">
        <v>0.13400000000000001</v>
      </c>
      <c r="D6" s="25">
        <f>B6*C6</f>
        <v>0</v>
      </c>
      <c r="E6" s="542" t="s">
        <v>428</v>
      </c>
      <c r="F6" s="601"/>
      <c r="G6" s="27"/>
      <c r="H6" s="107">
        <v>1</v>
      </c>
      <c r="I6" s="53"/>
    </row>
    <row r="7" spans="1:14" ht="17.5" x14ac:dyDescent="0.35">
      <c r="A7" s="578" t="s">
        <v>423</v>
      </c>
      <c r="B7" s="378" t="s">
        <v>424</v>
      </c>
      <c r="C7" s="579" t="s">
        <v>425</v>
      </c>
      <c r="D7" s="580" t="s">
        <v>426</v>
      </c>
      <c r="E7" s="581"/>
      <c r="F7" s="582"/>
      <c r="G7" s="583"/>
      <c r="H7" s="534"/>
      <c r="I7" s="535"/>
    </row>
    <row r="8" spans="1:14" ht="15.5" x14ac:dyDescent="0.35">
      <c r="A8" s="584" t="s">
        <v>429</v>
      </c>
      <c r="B8" s="35"/>
      <c r="C8" s="589">
        <v>12</v>
      </c>
      <c r="D8" s="30">
        <f>(B8*C8)/1000</f>
        <v>0</v>
      </c>
      <c r="E8" s="593" t="s">
        <v>430</v>
      </c>
      <c r="F8" s="602" t="s">
        <v>431</v>
      </c>
      <c r="G8" s="27"/>
      <c r="H8" s="123">
        <v>2</v>
      </c>
      <c r="I8" s="52"/>
    </row>
    <row r="9" spans="1:14" ht="15.5" x14ac:dyDescent="0.35">
      <c r="A9" s="39" t="s">
        <v>432</v>
      </c>
      <c r="B9" s="112"/>
      <c r="C9" s="555"/>
      <c r="D9" s="25">
        <f>(B9*C9)/1000</f>
        <v>0</v>
      </c>
      <c r="E9" s="83"/>
      <c r="F9" s="601"/>
      <c r="G9" s="27"/>
      <c r="H9" s="107"/>
      <c r="I9" s="53"/>
    </row>
    <row r="10" spans="1:14" ht="17.5" x14ac:dyDescent="0.35">
      <c r="A10" s="585" t="s">
        <v>433</v>
      </c>
      <c r="B10" s="556" t="s">
        <v>424</v>
      </c>
      <c r="C10" s="554" t="s">
        <v>434</v>
      </c>
      <c r="D10" s="580" t="s">
        <v>426</v>
      </c>
      <c r="E10" s="594" t="s">
        <v>235</v>
      </c>
      <c r="F10" s="603"/>
      <c r="G10" s="558"/>
      <c r="H10" s="609"/>
      <c r="I10" s="128"/>
    </row>
    <row r="11" spans="1:14" ht="16.399999999999999" customHeight="1" x14ac:dyDescent="0.35">
      <c r="A11" s="39" t="s">
        <v>435</v>
      </c>
      <c r="B11" s="112"/>
      <c r="C11" s="590">
        <v>15</v>
      </c>
      <c r="D11" s="25">
        <f>(B11*C11)/1000</f>
        <v>0</v>
      </c>
      <c r="E11" s="83" t="s">
        <v>436</v>
      </c>
      <c r="F11" s="601"/>
      <c r="G11" s="27"/>
      <c r="H11" s="107">
        <v>4</v>
      </c>
      <c r="I11" s="53"/>
    </row>
    <row r="12" spans="1:14" ht="46.5" x14ac:dyDescent="0.35">
      <c r="A12" s="584" t="s">
        <v>437</v>
      </c>
      <c r="B12" s="35"/>
      <c r="C12" s="591">
        <v>37.200000000000003</v>
      </c>
      <c r="D12" s="156">
        <f t="shared" ref="D12:D14" si="0">(B12*C12)/1000</f>
        <v>0</v>
      </c>
      <c r="E12" s="593" t="s">
        <v>438</v>
      </c>
      <c r="F12" s="602" t="s">
        <v>439</v>
      </c>
      <c r="G12" s="27"/>
      <c r="H12" s="123">
        <v>2</v>
      </c>
      <c r="I12" s="52"/>
    </row>
    <row r="13" spans="1:14" ht="15.5" x14ac:dyDescent="0.35">
      <c r="A13" s="39" t="s">
        <v>440</v>
      </c>
      <c r="B13" s="112"/>
      <c r="C13" s="590">
        <v>12.4</v>
      </c>
      <c r="D13" s="25">
        <f t="shared" si="0"/>
        <v>0</v>
      </c>
      <c r="E13" s="593" t="s">
        <v>438</v>
      </c>
      <c r="F13" s="601"/>
      <c r="G13" s="27"/>
      <c r="H13" s="107">
        <v>2</v>
      </c>
      <c r="I13" s="53"/>
    </row>
    <row r="14" spans="1:14" ht="15.5" x14ac:dyDescent="0.35">
      <c r="A14" s="584" t="s">
        <v>441</v>
      </c>
      <c r="B14" s="35"/>
      <c r="C14" s="113"/>
      <c r="D14" s="30">
        <f t="shared" si="0"/>
        <v>0</v>
      </c>
      <c r="E14" s="595"/>
      <c r="F14" s="604"/>
      <c r="G14" s="31"/>
      <c r="H14" s="123"/>
      <c r="I14" s="52"/>
    </row>
    <row r="15" spans="1:14" ht="15.5" x14ac:dyDescent="0.35">
      <c r="A15" s="586" t="s">
        <v>442</v>
      </c>
      <c r="B15" s="559"/>
      <c r="C15" s="560"/>
      <c r="D15" s="596"/>
      <c r="E15" s="597"/>
      <c r="F15" s="605"/>
      <c r="G15" s="561"/>
      <c r="H15" s="610"/>
      <c r="I15" s="127"/>
    </row>
    <row r="16" spans="1:14" ht="15.5" x14ac:dyDescent="0.35">
      <c r="A16" s="587" t="s">
        <v>443</v>
      </c>
      <c r="B16" s="562"/>
      <c r="C16" s="563"/>
      <c r="D16" s="598"/>
      <c r="E16" s="599"/>
      <c r="F16" s="606"/>
      <c r="G16" s="564"/>
      <c r="H16" s="611"/>
      <c r="I16" s="565"/>
    </row>
    <row r="17" spans="1:9" ht="15.5" x14ac:dyDescent="0.35">
      <c r="A17" s="20" t="s">
        <v>444</v>
      </c>
      <c r="B17" s="112"/>
      <c r="C17" s="114"/>
      <c r="D17" s="600">
        <f t="shared" ref="D17:D22" si="1">(B17*C17)/1000</f>
        <v>0</v>
      </c>
      <c r="E17" s="83"/>
      <c r="F17" s="601"/>
      <c r="G17" s="27"/>
      <c r="H17" s="123"/>
      <c r="I17" s="52"/>
    </row>
    <row r="18" spans="1:9" ht="15.5" x14ac:dyDescent="0.35">
      <c r="A18" s="40" t="s">
        <v>445</v>
      </c>
      <c r="B18" s="80"/>
      <c r="C18" s="115"/>
      <c r="D18" s="600">
        <f t="shared" si="1"/>
        <v>0</v>
      </c>
      <c r="E18" s="223"/>
      <c r="F18" s="607"/>
      <c r="G18" s="27"/>
      <c r="H18" s="107"/>
      <c r="I18" s="53"/>
    </row>
    <row r="19" spans="1:9" ht="15.5" x14ac:dyDescent="0.35">
      <c r="A19" s="584" t="s">
        <v>446</v>
      </c>
      <c r="B19" s="35"/>
      <c r="C19" s="592">
        <v>37.200000000000003</v>
      </c>
      <c r="D19" s="600">
        <f t="shared" si="1"/>
        <v>0</v>
      </c>
      <c r="E19" s="593" t="s">
        <v>438</v>
      </c>
      <c r="F19" s="604"/>
      <c r="G19" s="27"/>
      <c r="H19" s="123">
        <v>2</v>
      </c>
      <c r="I19" s="52"/>
    </row>
    <row r="20" spans="1:9" ht="15.5" x14ac:dyDescent="0.35">
      <c r="A20" s="39" t="s">
        <v>447</v>
      </c>
      <c r="B20" s="112"/>
      <c r="C20" s="590">
        <v>12.4</v>
      </c>
      <c r="D20" s="600">
        <f t="shared" si="1"/>
        <v>0</v>
      </c>
      <c r="E20" s="593" t="s">
        <v>438</v>
      </c>
      <c r="F20" s="608" t="s">
        <v>448</v>
      </c>
      <c r="G20" s="27"/>
      <c r="H20" s="107">
        <v>2</v>
      </c>
      <c r="I20" s="53"/>
    </row>
    <row r="21" spans="1:9" ht="15.5" x14ac:dyDescent="0.35">
      <c r="A21" s="584" t="s">
        <v>449</v>
      </c>
      <c r="B21" s="35"/>
      <c r="C21" s="592">
        <v>10.7</v>
      </c>
      <c r="D21" s="600">
        <f t="shared" si="1"/>
        <v>0</v>
      </c>
      <c r="E21" s="593" t="s">
        <v>438</v>
      </c>
      <c r="F21" s="604"/>
      <c r="G21" s="27"/>
      <c r="H21" s="107">
        <v>2</v>
      </c>
      <c r="I21" s="53"/>
    </row>
    <row r="22" spans="1:9" ht="15.5" x14ac:dyDescent="0.35">
      <c r="A22" s="39" t="s">
        <v>450</v>
      </c>
      <c r="B22" s="112"/>
      <c r="C22" s="590">
        <v>5.13</v>
      </c>
      <c r="D22" s="600">
        <f t="shared" si="1"/>
        <v>0</v>
      </c>
      <c r="E22" s="593" t="s">
        <v>438</v>
      </c>
      <c r="F22" s="601"/>
      <c r="G22" s="27"/>
      <c r="H22" s="107">
        <v>2</v>
      </c>
      <c r="I22" s="53"/>
    </row>
    <row r="23" spans="1:9" ht="15.5" x14ac:dyDescent="0.35">
      <c r="A23" s="585" t="s">
        <v>451</v>
      </c>
      <c r="B23" s="566"/>
      <c r="C23" s="567"/>
      <c r="D23" s="568"/>
      <c r="E23" s="557"/>
      <c r="F23" s="569"/>
      <c r="G23" s="568"/>
      <c r="H23" s="126"/>
      <c r="I23" s="126"/>
    </row>
    <row r="24" spans="1:9" ht="15.5" x14ac:dyDescent="0.35">
      <c r="A24" s="205" t="s">
        <v>452</v>
      </c>
      <c r="B24" s="570"/>
      <c r="C24" s="571" t="s">
        <v>115</v>
      </c>
      <c r="D24" s="361">
        <f>(D6+D8+D9+D11+D12+D13+D14+D17+D18+D19+D20+D21+D22)</f>
        <v>0</v>
      </c>
      <c r="E24" s="206" t="s">
        <v>116</v>
      </c>
      <c r="F24" s="22"/>
      <c r="G24" s="22"/>
      <c r="H24" s="645">
        <f>SUM(H6:H22)/9</f>
        <v>2.1111111111111112</v>
      </c>
      <c r="I24" s="645">
        <f>SUM(I6:I22)/13</f>
        <v>0</v>
      </c>
    </row>
    <row r="26" spans="1:9" x14ac:dyDescent="0.35">
      <c r="A26" s="572"/>
    </row>
    <row r="27" spans="1:9" x14ac:dyDescent="0.35">
      <c r="A27" s="364"/>
    </row>
    <row r="28" spans="1:9" x14ac:dyDescent="0.35">
      <c r="B28" s="1"/>
      <c r="C28" s="1"/>
      <c r="E28" s="573"/>
      <c r="F28" s="573"/>
      <c r="G28" s="573"/>
    </row>
    <row r="29" spans="1:9" x14ac:dyDescent="0.35">
      <c r="B29" s="1"/>
      <c r="C29" s="1"/>
      <c r="E29" s="573"/>
      <c r="F29" s="573"/>
      <c r="G29" s="573"/>
    </row>
    <row r="30" spans="1:9" x14ac:dyDescent="0.35">
      <c r="B30" s="1"/>
      <c r="C30" s="1"/>
    </row>
    <row r="34" spans="1:3" s="22" customFormat="1" ht="15.5" x14ac:dyDescent="0.35">
      <c r="A34" s="22" t="s">
        <v>117</v>
      </c>
      <c r="B34" s="155"/>
      <c r="C34" s="155"/>
    </row>
    <row r="35" spans="1:3" s="22" customFormat="1" ht="15.5" x14ac:dyDescent="0.35">
      <c r="A35" s="22" t="s">
        <v>453</v>
      </c>
      <c r="B35" s="155"/>
      <c r="C35" s="155"/>
    </row>
    <row r="36" spans="1:3" s="22" customFormat="1" ht="15.5" x14ac:dyDescent="0.35">
      <c r="A36" s="22" t="s">
        <v>454</v>
      </c>
      <c r="B36" s="155"/>
      <c r="C36" s="155"/>
    </row>
    <row r="37" spans="1:3" s="22" customFormat="1" ht="15.5" x14ac:dyDescent="0.35">
      <c r="A37" s="22" t="s">
        <v>455</v>
      </c>
      <c r="B37" s="155"/>
      <c r="C37" s="155"/>
    </row>
    <row r="38" spans="1:3" s="22" customFormat="1" ht="15.5" x14ac:dyDescent="0.35">
      <c r="A38" s="22" t="s">
        <v>456</v>
      </c>
      <c r="B38" s="155"/>
      <c r="C38" s="155"/>
    </row>
    <row r="39" spans="1:3" s="22" customFormat="1" ht="15.5" x14ac:dyDescent="0.35">
      <c r="B39" s="155"/>
      <c r="C39" s="155"/>
    </row>
    <row r="40" spans="1:3" s="22" customFormat="1" ht="15.5" x14ac:dyDescent="0.35">
      <c r="B40" s="155"/>
      <c r="C40" s="155"/>
    </row>
    <row r="41" spans="1:3" s="22" customFormat="1" ht="15.5" x14ac:dyDescent="0.35">
      <c r="B41" s="155"/>
      <c r="C41" s="155"/>
    </row>
    <row r="42" spans="1:3" s="22" customFormat="1" ht="15.5" x14ac:dyDescent="0.35">
      <c r="B42" s="155"/>
      <c r="C42" s="155"/>
    </row>
    <row r="43" spans="1:3" s="22" customFormat="1" ht="15.5" x14ac:dyDescent="0.35">
      <c r="B43" s="155"/>
      <c r="C43" s="155"/>
    </row>
    <row r="44" spans="1:3" s="22" customFormat="1" ht="15.5" x14ac:dyDescent="0.35">
      <c r="B44" s="155"/>
      <c r="C44" s="155"/>
    </row>
    <row r="45" spans="1:3" s="22" customFormat="1" ht="15.5" x14ac:dyDescent="0.35">
      <c r="B45" s="155"/>
      <c r="C45" s="155"/>
    </row>
  </sheetData>
  <sheetProtection algorithmName="SHA-512" hashValue="J801iPKSzHg33U698Xvo1QIn5ALT45WYmgmh3AJuBKNeS9engeaxlNfCG0WbPW7EAW0M42X9OA1OU2geENe1LA==" saltValue="TWtr02pRovaST/N/uQ14xA==" spinCount="100000" sheet="1" insertRows="0"/>
  <protectedRanges>
    <protectedRange sqref="B6 B17:B22 B11:B14 B8:B9" name="Ostetut polttoaineet_1"/>
  </protectedRanges>
  <hyperlinks>
    <hyperlink ref="F8" r:id="rId1" xr:uid="{1A8F183C-B3F2-4547-AD69-07BCB0C88049}"/>
    <hyperlink ref="F12" r:id="rId2" xr:uid="{17CD3934-E82A-4F00-B34F-976A2E7D4AB9}"/>
    <hyperlink ref="F20" r:id="rId3" xr:uid="{5F12E37C-2D13-4BFC-86A7-ACC1DFB5FCC0}"/>
  </hyperlinks>
  <pageMargins left="0.7" right="0.7" top="0.75" bottom="0.75" header="0.3" footer="0.3"/>
  <pageSetup paperSize="9" orientation="landscape" horizontalDpi="360" verticalDpi="360" r:id="rId4"/>
  <ignoredErrors>
    <ignoredError sqref="H24:I24" unlockedFormula="1"/>
  </ignoredErrors>
  <drawing r:id="rId5"/>
  <legacyDrawing r:id="rId6"/>
  <extLst>
    <ext xmlns:x14="http://schemas.microsoft.com/office/spreadsheetml/2009/9/main" uri="{78C0D931-6437-407d-A8EE-F0AAD7539E65}">
      <x14:conditionalFormattings>
        <x14:conditionalFormatting xmlns:xm="http://schemas.microsoft.com/office/excel/2006/main">
          <x14:cfRule type="iconSet" priority="1" id="{0343425A-43DC-4BC0-8A5A-BA2EA5A3264F}">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D2</xm:sqref>
        </x14:conditionalFormatting>
        <x14:conditionalFormatting xmlns:xm="http://schemas.microsoft.com/office/excel/2006/main">
          <x14:cfRule type="iconSet" priority="2" id="{72C4F092-33C1-4F7F-A175-3274DCE2083E}">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H2:H3</xm:sqref>
        </x14:conditionalFormatting>
        <x14:conditionalFormatting xmlns:xm="http://schemas.microsoft.com/office/excel/2006/main">
          <x14:cfRule type="iconSet" priority="3" id="{3E464A69-99F3-4CDB-998B-65DD67C79DDF}">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H17:I24 H16 H6:I6 H8:I15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67289-27B3-4732-B630-480FFEFE9DBA}">
  <dimension ref="A1:M39"/>
  <sheetViews>
    <sheetView showGridLines="0" topLeftCell="A19" zoomScale="80" zoomScaleNormal="80" workbookViewId="0">
      <selection activeCell="C13" sqref="C13"/>
    </sheetView>
  </sheetViews>
  <sheetFormatPr defaultColWidth="8.54296875" defaultRowHeight="14.5" x14ac:dyDescent="0.35"/>
  <cols>
    <col min="1" max="1" width="47.54296875" style="1" customWidth="1"/>
    <col min="2" max="2" width="23" style="1" customWidth="1"/>
    <col min="3" max="3" width="27.54296875" style="1" customWidth="1"/>
    <col min="4" max="4" width="15" style="1" customWidth="1"/>
    <col min="5" max="5" width="10.453125" style="1" customWidth="1"/>
    <col min="6" max="6" width="30.54296875" style="1" customWidth="1"/>
    <col min="7" max="8" width="14.453125" style="1" customWidth="1"/>
    <col min="9" max="9" width="24.453125" style="1" customWidth="1"/>
    <col min="10" max="16" width="8.54296875" style="1"/>
    <col min="17" max="17" width="10.54296875" style="1" customWidth="1"/>
    <col min="18" max="16384" width="8.54296875" style="1"/>
  </cols>
  <sheetData>
    <row r="1" spans="1:13" ht="53.9" customHeight="1" x14ac:dyDescent="0.35">
      <c r="A1" s="735" t="s">
        <v>525</v>
      </c>
      <c r="B1" s="736"/>
      <c r="C1" s="736"/>
      <c r="D1" s="736"/>
      <c r="E1" s="736"/>
      <c r="F1" s="736"/>
      <c r="G1" s="736"/>
      <c r="H1" s="736"/>
      <c r="I1" s="743"/>
      <c r="J1" s="743"/>
      <c r="K1" s="743"/>
      <c r="L1" s="743"/>
      <c r="M1" s="743"/>
    </row>
    <row r="2" spans="1:13" ht="31.4" customHeight="1" x14ac:dyDescent="0.35">
      <c r="A2" s="523" t="s">
        <v>457</v>
      </c>
      <c r="B2" s="154">
        <f>D25</f>
        <v>0</v>
      </c>
      <c r="C2" s="524" t="s">
        <v>173</v>
      </c>
      <c r="D2" s="519"/>
      <c r="E2" s="148"/>
      <c r="F2" s="525"/>
      <c r="G2" s="14"/>
      <c r="H2" s="14"/>
      <c r="I2" s="227"/>
    </row>
    <row r="3" spans="1:13" ht="20.399999999999999" customHeight="1" x14ac:dyDescent="0.35">
      <c r="A3"/>
      <c r="B3"/>
      <c r="C3"/>
      <c r="D3"/>
      <c r="E3"/>
      <c r="F3"/>
      <c r="G3" s="526"/>
      <c r="H3" s="527"/>
      <c r="I3" s="227"/>
    </row>
    <row r="4" spans="1:13" ht="15.5" x14ac:dyDescent="0.35">
      <c r="A4"/>
      <c r="B4" s="38" t="s">
        <v>458</v>
      </c>
      <c r="C4"/>
      <c r="D4"/>
      <c r="E4"/>
      <c r="F4"/>
      <c r="G4" s="367" t="s">
        <v>43</v>
      </c>
      <c r="H4" s="528"/>
    </row>
    <row r="5" spans="1:13" ht="47" x14ac:dyDescent="0.55000000000000004">
      <c r="A5" s="529" t="s">
        <v>459</v>
      </c>
      <c r="B5" s="530" t="s">
        <v>45</v>
      </c>
      <c r="C5" s="531" t="s">
        <v>460</v>
      </c>
      <c r="D5" s="532" t="s">
        <v>73</v>
      </c>
      <c r="E5" s="533" t="s">
        <v>235</v>
      </c>
      <c r="F5" s="504" t="s">
        <v>49</v>
      </c>
      <c r="G5" s="534" t="s">
        <v>50</v>
      </c>
      <c r="H5" s="535" t="s">
        <v>51</v>
      </c>
    </row>
    <row r="6" spans="1:13" ht="15.5" x14ac:dyDescent="0.35">
      <c r="A6" s="20" t="s">
        <v>52</v>
      </c>
      <c r="B6" s="536">
        <f>'S1 Suorat päästöt, polttoaineet'!B6</f>
        <v>0</v>
      </c>
      <c r="C6" s="537">
        <v>0.56999999999999995</v>
      </c>
      <c r="D6" s="30">
        <f>(B6*C6)/1000</f>
        <v>0</v>
      </c>
      <c r="E6" s="107" t="s">
        <v>461</v>
      </c>
      <c r="F6" s="520"/>
      <c r="G6" s="107">
        <v>1</v>
      </c>
      <c r="H6" s="53"/>
    </row>
    <row r="7" spans="1:13" ht="15.5" x14ac:dyDescent="0.35">
      <c r="A7" s="20" t="s">
        <v>56</v>
      </c>
      <c r="B7" s="536">
        <f>'S1 Suorat päästöt, polttoaineet'!B7</f>
        <v>0</v>
      </c>
      <c r="C7" s="537">
        <v>0.26</v>
      </c>
      <c r="D7" s="30">
        <f t="shared" ref="D7:D24" si="0">(B7*C7)/1000</f>
        <v>0</v>
      </c>
      <c r="E7" s="389" t="s">
        <v>462</v>
      </c>
      <c r="F7" s="27"/>
      <c r="G7" s="123">
        <v>1</v>
      </c>
      <c r="H7" s="52"/>
    </row>
    <row r="8" spans="1:13" ht="15.5" x14ac:dyDescent="0.35">
      <c r="A8" s="20" t="s">
        <v>58</v>
      </c>
      <c r="B8" s="536">
        <f>'S1 Suorat päästöt, polttoaineet'!B8</f>
        <v>0</v>
      </c>
      <c r="C8" s="537">
        <v>0.56999999999999995</v>
      </c>
      <c r="D8" s="30">
        <f t="shared" si="0"/>
        <v>0</v>
      </c>
      <c r="E8" s="389" t="s">
        <v>463</v>
      </c>
      <c r="F8" s="27"/>
      <c r="G8" s="107">
        <v>1</v>
      </c>
      <c r="H8" s="53"/>
    </row>
    <row r="9" spans="1:13" ht="15.5" x14ac:dyDescent="0.35">
      <c r="A9" s="20" t="s">
        <v>60</v>
      </c>
      <c r="B9" s="536">
        <f>'S1 Suorat päästöt, polttoaineet'!B9</f>
        <v>0</v>
      </c>
      <c r="C9" s="537">
        <v>0.46</v>
      </c>
      <c r="D9" s="30">
        <f t="shared" si="0"/>
        <v>0</v>
      </c>
      <c r="E9" s="107" t="s">
        <v>461</v>
      </c>
      <c r="F9" s="27"/>
      <c r="G9" s="123">
        <v>1</v>
      </c>
      <c r="H9" s="52"/>
    </row>
    <row r="10" spans="1:13" ht="15.5" x14ac:dyDescent="0.35">
      <c r="A10" s="20" t="s">
        <v>63</v>
      </c>
      <c r="B10" s="536">
        <f>'S1 Suorat päästöt, polttoaineet'!B10</f>
        <v>0</v>
      </c>
      <c r="C10" s="537">
        <v>0.39900000000000002</v>
      </c>
      <c r="D10" s="30">
        <f t="shared" si="0"/>
        <v>0</v>
      </c>
      <c r="E10" s="156" t="s">
        <v>464</v>
      </c>
      <c r="F10" s="27"/>
      <c r="G10" s="107">
        <v>1</v>
      </c>
      <c r="H10" s="53"/>
    </row>
    <row r="11" spans="1:13" ht="17.5" x14ac:dyDescent="0.45">
      <c r="A11" s="111" t="s">
        <v>44</v>
      </c>
      <c r="B11" s="192" t="s">
        <v>64</v>
      </c>
      <c r="C11" s="193" t="s">
        <v>465</v>
      </c>
      <c r="D11" s="538" t="s">
        <v>73</v>
      </c>
      <c r="E11" s="539"/>
      <c r="F11" s="521"/>
      <c r="G11" s="176"/>
      <c r="H11" s="129"/>
    </row>
    <row r="12" spans="1:13" ht="15.5" x14ac:dyDescent="0.35">
      <c r="A12" s="20" t="s">
        <v>66</v>
      </c>
      <c r="B12" s="536">
        <f>'S1 Suorat päästöt, polttoaineet'!B12</f>
        <v>0</v>
      </c>
      <c r="C12" s="537">
        <v>0.39</v>
      </c>
      <c r="D12" s="30">
        <f t="shared" si="0"/>
        <v>0</v>
      </c>
      <c r="E12" s="107" t="s">
        <v>461</v>
      </c>
      <c r="F12" s="27"/>
      <c r="G12" s="107">
        <v>1</v>
      </c>
      <c r="H12" s="53"/>
    </row>
    <row r="13" spans="1:13" ht="15.5" x14ac:dyDescent="0.35">
      <c r="A13" s="20" t="s">
        <v>67</v>
      </c>
      <c r="B13" s="536">
        <f>'S1 Suorat päästöt, polttoaineet'!B13</f>
        <v>0</v>
      </c>
      <c r="C13" s="537">
        <v>1.1200000000000001</v>
      </c>
      <c r="D13" s="30">
        <f t="shared" si="0"/>
        <v>0</v>
      </c>
      <c r="E13" s="107" t="s">
        <v>461</v>
      </c>
      <c r="F13" s="27"/>
      <c r="G13" s="123">
        <v>1</v>
      </c>
      <c r="H13" s="52"/>
    </row>
    <row r="14" spans="1:13" ht="15.5" x14ac:dyDescent="0.35">
      <c r="A14" s="20" t="s">
        <v>68</v>
      </c>
      <c r="B14" s="536">
        <f>'S1 Suorat päästöt, polttoaineet'!B14</f>
        <v>0</v>
      </c>
      <c r="C14" s="537">
        <v>0.36</v>
      </c>
      <c r="D14" s="30">
        <f t="shared" si="0"/>
        <v>0</v>
      </c>
      <c r="E14" s="107" t="s">
        <v>461</v>
      </c>
      <c r="F14" s="27"/>
      <c r="G14" s="107">
        <v>1</v>
      </c>
      <c r="H14" s="53"/>
    </row>
    <row r="15" spans="1:13" ht="15.5" x14ac:dyDescent="0.35">
      <c r="A15" s="20" t="s">
        <v>69</v>
      </c>
      <c r="B15" s="536">
        <f>'S1 Suorat päästöt, polttoaineet'!B15</f>
        <v>0</v>
      </c>
      <c r="C15" s="537">
        <v>0.36</v>
      </c>
      <c r="D15" s="30">
        <f t="shared" si="0"/>
        <v>0</v>
      </c>
      <c r="E15" s="107" t="s">
        <v>461</v>
      </c>
      <c r="F15" s="27"/>
      <c r="G15" s="123">
        <v>1</v>
      </c>
      <c r="H15" s="52"/>
    </row>
    <row r="16" spans="1:13" ht="17.5" x14ac:dyDescent="0.45">
      <c r="A16" s="111" t="s">
        <v>44</v>
      </c>
      <c r="B16" s="192" t="s">
        <v>71</v>
      </c>
      <c r="C16" s="111" t="s">
        <v>466</v>
      </c>
      <c r="D16" s="538" t="s">
        <v>73</v>
      </c>
      <c r="E16" s="539"/>
      <c r="F16" s="521"/>
      <c r="G16" s="177"/>
      <c r="H16" s="130"/>
    </row>
    <row r="17" spans="1:8" ht="15.5" x14ac:dyDescent="0.35">
      <c r="A17" s="20" t="s">
        <v>74</v>
      </c>
      <c r="B17" s="540">
        <f>'S1 Suorat päästöt, polttoaineet'!B17</f>
        <v>0</v>
      </c>
      <c r="C17" s="541">
        <v>12</v>
      </c>
      <c r="D17" s="156">
        <f t="shared" si="0"/>
        <v>0</v>
      </c>
      <c r="E17" s="542" t="s">
        <v>467</v>
      </c>
      <c r="F17" s="31"/>
      <c r="G17" s="107">
        <v>1</v>
      </c>
      <c r="H17" s="53"/>
    </row>
    <row r="18" spans="1:8" ht="17.5" x14ac:dyDescent="0.45">
      <c r="A18" s="111" t="s">
        <v>75</v>
      </c>
      <c r="B18" s="192" t="s">
        <v>468</v>
      </c>
      <c r="C18" s="193" t="s">
        <v>469</v>
      </c>
      <c r="D18" s="538" t="s">
        <v>73</v>
      </c>
      <c r="E18" s="539"/>
      <c r="F18" s="521"/>
      <c r="G18" s="176"/>
      <c r="H18" s="129"/>
    </row>
    <row r="19" spans="1:8" ht="15.5" x14ac:dyDescent="0.35">
      <c r="A19" s="443" t="s">
        <v>470</v>
      </c>
      <c r="B19" s="543">
        <f>'S1 Suorat päästöt, polttoaineet'!B19</f>
        <v>0</v>
      </c>
      <c r="C19" s="495">
        <v>2.5000000000000001E-2</v>
      </c>
      <c r="D19" s="30">
        <f t="shared" si="0"/>
        <v>0</v>
      </c>
      <c r="E19" s="544" t="s">
        <v>471</v>
      </c>
      <c r="F19" s="27"/>
      <c r="G19" s="107">
        <v>1</v>
      </c>
      <c r="H19" s="53"/>
    </row>
    <row r="20" spans="1:8" ht="17.5" x14ac:dyDescent="0.45">
      <c r="A20" s="111" t="s">
        <v>79</v>
      </c>
      <c r="B20" s="192" t="s">
        <v>80</v>
      </c>
      <c r="C20" s="193" t="s">
        <v>465</v>
      </c>
      <c r="D20" s="538" t="s">
        <v>73</v>
      </c>
      <c r="E20" s="545"/>
      <c r="F20" s="521"/>
      <c r="G20" s="551"/>
      <c r="H20" s="131"/>
    </row>
    <row r="21" spans="1:8" ht="15.5" x14ac:dyDescent="0.35">
      <c r="A21" s="20" t="s">
        <v>472</v>
      </c>
      <c r="B21" s="536">
        <f>'S1 Suorat päästöt, polttoaineet'!B21</f>
        <v>0</v>
      </c>
      <c r="C21" s="546">
        <v>5</v>
      </c>
      <c r="D21" s="30">
        <f t="shared" si="0"/>
        <v>0</v>
      </c>
      <c r="E21" s="122" t="s">
        <v>473</v>
      </c>
      <c r="F21" s="27"/>
      <c r="G21" s="107">
        <v>1</v>
      </c>
      <c r="H21" s="53"/>
    </row>
    <row r="22" spans="1:8" ht="15.5" x14ac:dyDescent="0.35">
      <c r="A22" s="20" t="s">
        <v>474</v>
      </c>
      <c r="B22" s="536">
        <f>'S1 Suorat päästöt, polttoaineet'!B22</f>
        <v>0</v>
      </c>
      <c r="C22" s="546">
        <v>16.7</v>
      </c>
      <c r="D22" s="30">
        <f t="shared" si="0"/>
        <v>0</v>
      </c>
      <c r="E22" s="156" t="s">
        <v>473</v>
      </c>
      <c r="F22" s="31"/>
      <c r="G22" s="107">
        <v>1</v>
      </c>
      <c r="H22" s="53"/>
    </row>
    <row r="23" spans="1:8" ht="15.5" x14ac:dyDescent="0.35">
      <c r="A23" s="22"/>
      <c r="B23" s="29">
        <f>'S1 Suorat päästöt, polttoaineet'!B23</f>
        <v>0</v>
      </c>
      <c r="C23" s="715"/>
      <c r="D23" s="30">
        <f t="shared" si="0"/>
        <v>0</v>
      </c>
      <c r="E23" s="670"/>
      <c r="F23" s="31"/>
      <c r="G23" s="53"/>
      <c r="H23" s="53"/>
    </row>
    <row r="24" spans="1:8" ht="15.5" x14ac:dyDescent="0.35">
      <c r="A24" s="22"/>
      <c r="B24" s="29">
        <f>'S1 Suorat päästöt, polttoaineet'!B24</f>
        <v>0</v>
      </c>
      <c r="C24" s="715"/>
      <c r="D24" s="30">
        <f t="shared" si="0"/>
        <v>0</v>
      </c>
      <c r="E24" s="670"/>
      <c r="F24" s="31"/>
      <c r="G24" s="53"/>
      <c r="H24" s="53"/>
    </row>
    <row r="25" spans="1:8" ht="15.5" x14ac:dyDescent="0.35">
      <c r="A25" s="552" t="s">
        <v>475</v>
      </c>
      <c r="B25" s="547"/>
      <c r="C25" s="548"/>
      <c r="D25" s="549">
        <f>SUM(D6:D10,D12:D15,D17,D19, D21:D24)</f>
        <v>0</v>
      </c>
      <c r="E25" s="550" t="s">
        <v>116</v>
      </c>
      <c r="F25" s="31"/>
      <c r="G25" s="645">
        <f>SUM(G6:G22)/13</f>
        <v>1</v>
      </c>
      <c r="H25" s="645">
        <f>SUM(H6:H22)/13</f>
        <v>0</v>
      </c>
    </row>
    <row r="27" spans="1:8" s="22" customFormat="1" ht="15.5" x14ac:dyDescent="0.35">
      <c r="A27" s="21" t="s">
        <v>117</v>
      </c>
      <c r="F27" s="522"/>
      <c r="G27" s="522"/>
      <c r="H27" s="522"/>
    </row>
    <row r="28" spans="1:8" s="22" customFormat="1" ht="15.5" x14ac:dyDescent="0.35">
      <c r="A28" s="22" t="s">
        <v>476</v>
      </c>
      <c r="F28" s="522"/>
      <c r="G28" s="522"/>
      <c r="H28" s="522"/>
    </row>
    <row r="29" spans="1:8" s="22" customFormat="1" ht="15.5" x14ac:dyDescent="0.35">
      <c r="A29" s="22" t="s">
        <v>477</v>
      </c>
    </row>
    <row r="30" spans="1:8" s="22" customFormat="1" ht="15.5" x14ac:dyDescent="0.35">
      <c r="A30" s="22" t="s">
        <v>478</v>
      </c>
    </row>
    <row r="31" spans="1:8" s="22" customFormat="1" ht="15.5" x14ac:dyDescent="0.35">
      <c r="A31" s="22" t="s">
        <v>479</v>
      </c>
    </row>
    <row r="32" spans="1:8" s="22" customFormat="1" ht="15.5" x14ac:dyDescent="0.35">
      <c r="A32" s="22" t="s">
        <v>480</v>
      </c>
    </row>
    <row r="33" spans="1:1" s="22" customFormat="1" ht="15.5" x14ac:dyDescent="0.35">
      <c r="A33" s="22" t="s">
        <v>481</v>
      </c>
    </row>
    <row r="34" spans="1:1" s="22" customFormat="1" ht="15.5" x14ac:dyDescent="0.35">
      <c r="A34" s="22" t="s">
        <v>482</v>
      </c>
    </row>
    <row r="35" spans="1:1" s="22" customFormat="1" ht="15.5" x14ac:dyDescent="0.35"/>
    <row r="36" spans="1:1" s="22" customFormat="1" ht="15.5" x14ac:dyDescent="0.35"/>
    <row r="37" spans="1:1" s="22" customFormat="1" ht="15.5" x14ac:dyDescent="0.35"/>
    <row r="38" spans="1:1" s="22" customFormat="1" ht="15.5" x14ac:dyDescent="0.35"/>
    <row r="39" spans="1:1" s="22" customFormat="1" ht="15.5" x14ac:dyDescent="0.35"/>
  </sheetData>
  <sheetProtection algorithmName="SHA-512" hashValue="uPqChwTVfbwNri0ccrmfFdQWNgiucxFeoYzyz0APmEEDM/QL+oaj95mlQiLWAZ+4fPtbyHGW7Ln3g3LCudKtiA==" saltValue="lpcHbzmqKDAIHxEMLjrxCw==" spinCount="100000" sheet="1" objects="1" scenarios="1"/>
  <protectedRanges>
    <protectedRange sqref="B6:B10 B12:B15 B17 B19:C19 B21:C24" name="Ostetut polttoaineet_1"/>
  </protectedRanges>
  <pageMargins left="0.7" right="0.7" top="0.75" bottom="0.75" header="0.3" footer="0.3"/>
  <pageSetup paperSize="9" orientation="portrait" horizontalDpi="360" verticalDpi="360" r:id="rId1"/>
  <ignoredErrors>
    <ignoredError sqref="B6:B10 B13:B15 B17 B19 G25:H25 B23:B24"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iconSet" priority="1" id="{83F7F281-9BA2-4A01-933B-F8F39BDFB7E9}">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D2</xm:sqref>
        </x14:conditionalFormatting>
        <x14:conditionalFormatting xmlns:xm="http://schemas.microsoft.com/office/excel/2006/main">
          <x14:cfRule type="iconSet" priority="2" id="{F2A2E3B5-ADE1-4D1C-A565-0E05672A87EA}">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G2</xm:sqref>
        </x14:conditionalFormatting>
        <x14:conditionalFormatting xmlns:xm="http://schemas.microsoft.com/office/excel/2006/main">
          <x14:cfRule type="iconSet" priority="4" id="{974896B5-DD99-4173-84B7-B399FDDAEE0C}">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G6:H25</xm:sqref>
        </x14:conditionalFormatting>
        <x14:conditionalFormatting xmlns:xm="http://schemas.microsoft.com/office/excel/2006/main">
          <x14:cfRule type="iconSet" priority="3" id="{AD5CA8CE-A03C-4654-B1D1-2F99D8E90909}">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H2:H3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F1C9E-B73C-4C79-9015-8108A600CE6C}">
  <dimension ref="A1:Z67"/>
  <sheetViews>
    <sheetView topLeftCell="A51" zoomScale="90" zoomScaleNormal="90" workbookViewId="0">
      <selection activeCell="A11" sqref="A11"/>
    </sheetView>
  </sheetViews>
  <sheetFormatPr defaultColWidth="8.90625" defaultRowHeight="15.5" x14ac:dyDescent="0.35"/>
  <cols>
    <col min="1" max="1" width="62.08984375" style="22" customWidth="1"/>
    <col min="2" max="16384" width="8.90625" style="22"/>
  </cols>
  <sheetData>
    <row r="1" spans="1:26" ht="23.5" x14ac:dyDescent="0.55000000000000004">
      <c r="A1" s="640" t="s">
        <v>483</v>
      </c>
      <c r="B1" s="20"/>
      <c r="C1" s="20"/>
      <c r="D1" s="20"/>
      <c r="E1" s="20"/>
      <c r="F1" s="20"/>
      <c r="G1" s="20"/>
      <c r="H1" s="20"/>
      <c r="I1" s="20"/>
      <c r="J1" s="20"/>
      <c r="K1" s="20"/>
      <c r="L1" s="20"/>
      <c r="M1" s="20"/>
      <c r="N1" s="20"/>
      <c r="O1" s="20"/>
      <c r="P1" s="20"/>
      <c r="Q1" s="20"/>
      <c r="R1" s="20"/>
      <c r="S1" s="20"/>
      <c r="T1" s="20"/>
      <c r="U1" s="20"/>
      <c r="V1" s="20"/>
      <c r="W1" s="20"/>
      <c r="X1" s="20"/>
      <c r="Y1" s="20"/>
      <c r="Z1" s="20"/>
    </row>
    <row r="2" spans="1:26" x14ac:dyDescent="0.35">
      <c r="A2" s="20"/>
      <c r="B2" s="20"/>
      <c r="C2" s="20"/>
      <c r="D2" s="20"/>
      <c r="E2" s="20"/>
      <c r="F2" s="20"/>
      <c r="G2" s="20"/>
      <c r="H2" s="20"/>
      <c r="I2" s="20"/>
      <c r="J2" s="20"/>
      <c r="K2" s="20"/>
      <c r="L2" s="20"/>
      <c r="M2" s="20"/>
      <c r="N2" s="20"/>
      <c r="O2" s="20"/>
      <c r="P2" s="20"/>
      <c r="Q2" s="20"/>
      <c r="R2" s="20"/>
      <c r="S2" s="20"/>
      <c r="T2" s="20"/>
      <c r="U2" s="20"/>
      <c r="V2" s="20"/>
      <c r="W2" s="20"/>
      <c r="X2" s="20"/>
      <c r="Y2" s="20"/>
      <c r="Z2" s="20"/>
    </row>
    <row r="3" spans="1:26" x14ac:dyDescent="0.35">
      <c r="A3" s="38" t="s">
        <v>484</v>
      </c>
      <c r="B3" s="20"/>
      <c r="C3" s="20"/>
      <c r="D3" s="20"/>
      <c r="E3" s="20"/>
      <c r="F3" s="20"/>
      <c r="G3" s="20"/>
      <c r="H3" s="20"/>
      <c r="I3" s="20"/>
      <c r="J3" s="20"/>
      <c r="K3" s="20"/>
      <c r="L3" s="20"/>
      <c r="M3" s="20"/>
      <c r="N3" s="20"/>
      <c r="O3" s="20"/>
      <c r="P3" s="20"/>
      <c r="Q3" s="20"/>
      <c r="R3" s="20"/>
      <c r="S3" s="20"/>
      <c r="T3" s="20"/>
      <c r="U3" s="20"/>
      <c r="V3" s="20"/>
      <c r="W3" s="20"/>
      <c r="X3" s="20"/>
      <c r="Y3" s="20"/>
      <c r="Z3" s="20"/>
    </row>
    <row r="4" spans="1:26" x14ac:dyDescent="0.35">
      <c r="A4" s="20" t="s">
        <v>532</v>
      </c>
      <c r="B4" s="159"/>
      <c r="C4" s="38"/>
      <c r="D4" s="38"/>
      <c r="E4" s="20"/>
      <c r="F4" s="20"/>
      <c r="G4" s="20"/>
      <c r="H4" s="20"/>
      <c r="I4" s="20"/>
      <c r="J4" s="20"/>
      <c r="K4" s="20"/>
      <c r="L4" s="20"/>
      <c r="M4" s="20"/>
      <c r="N4" s="20"/>
      <c r="O4" s="20"/>
      <c r="P4" s="20"/>
      <c r="Q4" s="20"/>
      <c r="R4" s="20"/>
      <c r="S4" s="20"/>
      <c r="T4" s="20"/>
      <c r="U4" s="20"/>
      <c r="V4" s="20"/>
      <c r="W4" s="20"/>
      <c r="X4" s="20"/>
      <c r="Y4" s="20"/>
      <c r="Z4" s="20"/>
    </row>
    <row r="5" spans="1:26" x14ac:dyDescent="0.35">
      <c r="A5" s="20" t="s">
        <v>118</v>
      </c>
      <c r="B5" s="38"/>
      <c r="C5" s="38"/>
      <c r="D5" s="38"/>
      <c r="E5" s="20"/>
      <c r="F5" s="20"/>
      <c r="G5" s="20"/>
      <c r="H5" s="20"/>
      <c r="I5" s="20"/>
      <c r="J5" s="20"/>
      <c r="K5" s="20"/>
      <c r="L5" s="20"/>
      <c r="M5" s="20"/>
      <c r="N5" s="20"/>
      <c r="O5" s="20"/>
      <c r="P5" s="20"/>
      <c r="Q5" s="20"/>
      <c r="R5" s="20"/>
      <c r="S5" s="20"/>
      <c r="T5" s="20"/>
      <c r="U5" s="20"/>
      <c r="V5" s="20"/>
      <c r="W5" s="20"/>
      <c r="X5" s="20"/>
      <c r="Y5" s="20"/>
      <c r="Z5" s="20"/>
    </row>
    <row r="6" spans="1:26" x14ac:dyDescent="0.35">
      <c r="A6" s="20" t="s">
        <v>119</v>
      </c>
      <c r="B6" s="38"/>
      <c r="C6" s="38"/>
      <c r="D6" s="38"/>
      <c r="E6" s="20"/>
      <c r="F6" s="20"/>
      <c r="G6" s="20"/>
      <c r="H6" s="20"/>
      <c r="I6" s="20"/>
      <c r="J6" s="20"/>
      <c r="K6" s="20"/>
      <c r="L6" s="20"/>
      <c r="M6" s="20"/>
      <c r="N6" s="20"/>
      <c r="O6" s="20"/>
      <c r="P6" s="20"/>
      <c r="Q6" s="20"/>
      <c r="R6" s="20"/>
      <c r="S6" s="20"/>
      <c r="T6" s="20"/>
      <c r="U6" s="20"/>
      <c r="V6" s="20"/>
      <c r="W6" s="20"/>
      <c r="X6" s="20"/>
      <c r="Y6" s="20"/>
      <c r="Z6" s="20"/>
    </row>
    <row r="7" spans="1:26" x14ac:dyDescent="0.35">
      <c r="A7" s="20" t="s">
        <v>120</v>
      </c>
      <c r="B7" s="38"/>
      <c r="C7" s="38"/>
      <c r="D7" s="38"/>
      <c r="E7" s="20"/>
      <c r="F7" s="20"/>
      <c r="G7" s="20"/>
      <c r="H7" s="20"/>
      <c r="I7" s="20"/>
      <c r="J7" s="20"/>
      <c r="K7" s="20"/>
      <c r="L7" s="20"/>
      <c r="M7" s="20"/>
      <c r="N7" s="20"/>
      <c r="O7" s="20"/>
      <c r="P7" s="20"/>
      <c r="Q7" s="20"/>
      <c r="R7" s="20"/>
      <c r="S7" s="20"/>
      <c r="T7" s="20"/>
      <c r="U7" s="20"/>
      <c r="V7" s="20"/>
      <c r="W7" s="20"/>
      <c r="X7" s="20"/>
      <c r="Y7" s="20"/>
      <c r="Z7" s="20"/>
    </row>
    <row r="8" spans="1:26" x14ac:dyDescent="0.35">
      <c r="A8" s="20" t="s">
        <v>121</v>
      </c>
      <c r="B8" s="38"/>
      <c r="C8" s="38"/>
      <c r="D8" s="38"/>
      <c r="E8" s="20"/>
      <c r="F8" s="20"/>
      <c r="G8" s="20"/>
      <c r="H8" s="20"/>
      <c r="I8" s="20"/>
      <c r="J8" s="20"/>
      <c r="K8" s="20"/>
      <c r="L8" s="20"/>
      <c r="M8" s="20"/>
      <c r="N8" s="20"/>
      <c r="O8" s="20"/>
      <c r="P8" s="20"/>
      <c r="Q8" s="20"/>
      <c r="R8" s="20"/>
      <c r="S8" s="20"/>
      <c r="T8" s="20"/>
      <c r="U8" s="20"/>
      <c r="V8" s="20"/>
      <c r="W8" s="20"/>
      <c r="X8" s="20"/>
      <c r="Y8" s="20"/>
      <c r="Z8" s="20"/>
    </row>
    <row r="9" spans="1:26" x14ac:dyDescent="0.35">
      <c r="A9" s="20" t="s">
        <v>485</v>
      </c>
      <c r="B9" s="159" t="s">
        <v>123</v>
      </c>
      <c r="C9" s="20"/>
      <c r="D9" s="20"/>
      <c r="E9" s="20"/>
      <c r="F9" s="20"/>
      <c r="G9" s="20"/>
      <c r="H9" s="20"/>
      <c r="I9" s="20"/>
      <c r="J9" s="20" t="s">
        <v>486</v>
      </c>
      <c r="K9" s="20"/>
      <c r="L9" s="20"/>
      <c r="M9" s="20"/>
      <c r="N9" s="20"/>
      <c r="O9" s="20"/>
      <c r="P9" s="20"/>
      <c r="Q9" s="20"/>
      <c r="R9" s="20"/>
      <c r="S9" s="20"/>
      <c r="T9" s="20"/>
      <c r="U9" s="20"/>
      <c r="V9" s="20"/>
      <c r="W9" s="20"/>
      <c r="X9" s="20"/>
      <c r="Y9" s="20"/>
      <c r="Z9" s="20"/>
    </row>
    <row r="10" spans="1:26" x14ac:dyDescent="0.35">
      <c r="A10" s="20" t="s">
        <v>487</v>
      </c>
      <c r="B10" s="159" t="s">
        <v>123</v>
      </c>
      <c r="C10" s="20"/>
      <c r="D10" s="20"/>
      <c r="E10" s="20"/>
      <c r="F10" s="20"/>
      <c r="G10" s="20"/>
      <c r="H10" s="20"/>
      <c r="I10" s="20"/>
      <c r="J10" s="20" t="s">
        <v>486</v>
      </c>
      <c r="K10" s="20"/>
      <c r="L10" s="20"/>
      <c r="M10" s="20"/>
      <c r="N10" s="20"/>
      <c r="O10" s="20"/>
      <c r="P10" s="20"/>
      <c r="Q10" s="20"/>
      <c r="R10" s="20"/>
      <c r="S10" s="20"/>
      <c r="T10" s="20"/>
      <c r="U10" s="20"/>
      <c r="V10" s="20"/>
      <c r="W10" s="20"/>
      <c r="X10" s="20"/>
      <c r="Y10" s="20"/>
      <c r="Z10" s="20"/>
    </row>
    <row r="11" spans="1:26" x14ac:dyDescent="0.35">
      <c r="A11" s="20" t="s">
        <v>488</v>
      </c>
      <c r="B11" s="159" t="s">
        <v>123</v>
      </c>
      <c r="C11" s="20"/>
      <c r="D11" s="20"/>
      <c r="E11" s="20"/>
      <c r="F11" s="20"/>
      <c r="G11" s="20"/>
      <c r="H11" s="20"/>
      <c r="I11" s="20"/>
      <c r="J11" s="20" t="s">
        <v>486</v>
      </c>
      <c r="K11" s="20"/>
      <c r="L11" s="20"/>
      <c r="M11" s="20"/>
      <c r="N11" s="20"/>
      <c r="O11" s="20"/>
      <c r="P11" s="20"/>
      <c r="Q11" s="20"/>
      <c r="R11" s="20"/>
      <c r="S11" s="20"/>
      <c r="T11" s="20"/>
      <c r="U11" s="20"/>
      <c r="V11" s="20"/>
      <c r="W11" s="20"/>
      <c r="X11" s="20"/>
      <c r="Y11" s="20"/>
      <c r="Z11" s="20"/>
    </row>
    <row r="12" spans="1:26" x14ac:dyDescent="0.35">
      <c r="A12" s="20" t="s">
        <v>489</v>
      </c>
      <c r="B12" s="159" t="s">
        <v>123</v>
      </c>
      <c r="C12" s="20"/>
      <c r="D12" s="20"/>
      <c r="E12" s="20"/>
      <c r="F12" s="20"/>
      <c r="G12" s="20"/>
      <c r="H12" s="20"/>
      <c r="I12" s="20"/>
      <c r="J12" s="20" t="s">
        <v>486</v>
      </c>
      <c r="K12" s="20"/>
      <c r="L12" s="20"/>
      <c r="M12" s="20"/>
      <c r="N12" s="20"/>
      <c r="O12" s="20"/>
      <c r="P12" s="20"/>
      <c r="Q12" s="20"/>
      <c r="R12" s="20"/>
      <c r="S12" s="20"/>
      <c r="T12" s="20"/>
      <c r="U12" s="20"/>
      <c r="V12" s="20"/>
      <c r="W12" s="20"/>
      <c r="X12" s="20"/>
      <c r="Y12" s="20"/>
      <c r="Z12" s="20"/>
    </row>
    <row r="13" spans="1:26" x14ac:dyDescent="0.35">
      <c r="A13" s="20" t="s">
        <v>490</v>
      </c>
      <c r="B13" s="159" t="s">
        <v>123</v>
      </c>
      <c r="C13" s="20"/>
      <c r="D13" s="20"/>
      <c r="E13" s="20"/>
      <c r="F13" s="20"/>
      <c r="G13" s="20"/>
      <c r="H13" s="20"/>
      <c r="I13" s="20"/>
      <c r="J13" s="20" t="s">
        <v>486</v>
      </c>
      <c r="K13" s="20"/>
      <c r="L13" s="20"/>
      <c r="M13" s="20"/>
      <c r="N13" s="20"/>
      <c r="O13" s="20"/>
      <c r="P13" s="20"/>
      <c r="Q13" s="20"/>
      <c r="R13" s="20"/>
      <c r="S13" s="20"/>
      <c r="T13" s="20"/>
      <c r="U13" s="20"/>
      <c r="V13" s="20"/>
      <c r="W13" s="20"/>
      <c r="X13" s="20"/>
      <c r="Y13" s="20"/>
      <c r="Z13" s="20"/>
    </row>
    <row r="14" spans="1:26" x14ac:dyDescent="0.35">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x14ac:dyDescent="0.35">
      <c r="A15" s="38" t="s">
        <v>484</v>
      </c>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x14ac:dyDescent="0.35">
      <c r="A16" s="159" t="s">
        <v>168</v>
      </c>
      <c r="B16" s="20"/>
      <c r="C16" s="20"/>
      <c r="D16" s="20"/>
      <c r="E16" s="20"/>
      <c r="F16" s="20"/>
      <c r="G16" s="20"/>
      <c r="H16" s="20"/>
      <c r="I16" s="20"/>
      <c r="J16" s="20"/>
      <c r="K16" s="20"/>
      <c r="L16" s="20"/>
      <c r="M16" s="20"/>
      <c r="N16" s="20"/>
      <c r="O16" s="20"/>
      <c r="P16" s="20"/>
      <c r="Q16" s="20"/>
      <c r="R16" s="20"/>
      <c r="S16" s="39"/>
      <c r="T16" s="20"/>
      <c r="U16" s="20"/>
      <c r="V16" s="20"/>
      <c r="W16" s="20"/>
      <c r="X16" s="20"/>
      <c r="Y16" s="20"/>
      <c r="Z16" s="20"/>
    </row>
    <row r="17" spans="1:26" x14ac:dyDescent="0.35">
      <c r="A17" s="20" t="s">
        <v>491</v>
      </c>
      <c r="B17" s="20"/>
      <c r="C17" s="20"/>
      <c r="D17" s="20"/>
      <c r="E17" s="20"/>
      <c r="F17" s="20"/>
      <c r="G17" s="20"/>
      <c r="H17" s="20"/>
      <c r="I17" s="20"/>
      <c r="J17" s="20"/>
      <c r="K17" s="20"/>
      <c r="L17" s="20"/>
      <c r="M17" s="20"/>
      <c r="N17" s="20"/>
      <c r="O17" s="20"/>
      <c r="P17" s="20"/>
      <c r="Q17" s="20"/>
      <c r="R17" s="20"/>
      <c r="S17" s="39"/>
      <c r="T17" s="20"/>
      <c r="U17" s="20"/>
      <c r="V17" s="20"/>
      <c r="W17" s="20"/>
      <c r="X17" s="20"/>
      <c r="Y17" s="20"/>
      <c r="Z17" s="20"/>
    </row>
    <row r="18" spans="1:26" x14ac:dyDescent="0.3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x14ac:dyDescent="0.35">
      <c r="A19" s="38" t="s">
        <v>492</v>
      </c>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s="1" customFormat="1" x14ac:dyDescent="0.35">
      <c r="A20" s="69" t="s">
        <v>493</v>
      </c>
      <c r="B20" s="9"/>
      <c r="C20" s="9"/>
      <c r="D20" s="9"/>
      <c r="E20" s="9"/>
      <c r="F20" s="9"/>
      <c r="G20" s="7"/>
      <c r="H20" s="7"/>
      <c r="I20" s="76"/>
      <c r="J20" s="14"/>
      <c r="K20" s="20"/>
      <c r="L20" s="20"/>
      <c r="M20"/>
      <c r="N20"/>
      <c r="O20"/>
      <c r="P20"/>
      <c r="Q20"/>
      <c r="R20"/>
      <c r="S20"/>
      <c r="T20"/>
      <c r="U20"/>
      <c r="V20"/>
      <c r="W20"/>
      <c r="X20"/>
      <c r="Y20"/>
      <c r="Z20"/>
    </row>
    <row r="21" spans="1:26" s="1" customFormat="1" x14ac:dyDescent="0.35">
      <c r="A21" s="64" t="s">
        <v>219</v>
      </c>
      <c r="B21" s="9"/>
      <c r="C21" s="9"/>
      <c r="D21" s="9"/>
      <c r="E21" s="9"/>
      <c r="F21" s="9"/>
      <c r="G21" s="7"/>
      <c r="H21" s="7"/>
      <c r="I21" s="76"/>
      <c r="J21" s="14"/>
      <c r="K21" s="20"/>
      <c r="L21" s="20"/>
      <c r="M21"/>
      <c r="N21"/>
      <c r="O21"/>
      <c r="P21"/>
      <c r="Q21"/>
      <c r="R21"/>
      <c r="S21"/>
      <c r="T21"/>
      <c r="U21"/>
      <c r="V21"/>
      <c r="W21"/>
      <c r="X21"/>
      <c r="Y21"/>
      <c r="Z21"/>
    </row>
    <row r="22" spans="1:26" s="1" customFormat="1" x14ac:dyDescent="0.35">
      <c r="A22" s="64" t="s">
        <v>220</v>
      </c>
      <c r="B22" s="9"/>
      <c r="C22" s="9"/>
      <c r="D22" s="9"/>
      <c r="E22" s="9"/>
      <c r="F22" s="9"/>
      <c r="G22" s="7"/>
      <c r="H22" s="7"/>
      <c r="I22" s="76"/>
      <c r="J22" s="14"/>
      <c r="K22" s="20"/>
      <c r="L22" s="20"/>
      <c r="M22"/>
      <c r="N22"/>
      <c r="O22"/>
      <c r="P22"/>
      <c r="Q22"/>
      <c r="R22"/>
      <c r="S22"/>
      <c r="T22"/>
      <c r="U22"/>
      <c r="V22"/>
      <c r="W22"/>
      <c r="X22"/>
      <c r="Y22"/>
      <c r="Z22"/>
    </row>
    <row r="23" spans="1:26" s="1" customFormat="1" ht="15" customHeight="1" x14ac:dyDescent="0.35">
      <c r="A23" s="65" t="s">
        <v>221</v>
      </c>
      <c r="B23"/>
      <c r="C23" s="19"/>
      <c r="D23" s="9"/>
      <c r="E23" s="9"/>
      <c r="F23" s="9"/>
      <c r="G23" s="7"/>
      <c r="H23" s="7"/>
      <c r="I23" s="76"/>
      <c r="J23" s="14"/>
      <c r="K23" s="20"/>
      <c r="L23" s="20"/>
      <c r="M23"/>
      <c r="N23"/>
      <c r="O23"/>
      <c r="P23"/>
      <c r="Q23"/>
      <c r="R23"/>
      <c r="S23"/>
      <c r="T23"/>
      <c r="U23"/>
      <c r="V23"/>
      <c r="W23"/>
      <c r="X23"/>
      <c r="Y23"/>
      <c r="Z23"/>
    </row>
    <row r="24" spans="1:26" s="1" customFormat="1" ht="15" customHeight="1" x14ac:dyDescent="0.35">
      <c r="A24" s="65" t="s">
        <v>223</v>
      </c>
      <c r="B24"/>
      <c r="C24" s="19"/>
      <c r="D24" s="19"/>
      <c r="E24" s="9"/>
      <c r="F24" s="19"/>
      <c r="G24" s="7"/>
      <c r="H24" s="19"/>
      <c r="I24" s="19" t="s">
        <v>224</v>
      </c>
      <c r="J24" s="14"/>
      <c r="K24" s="20"/>
      <c r="L24" s="20"/>
      <c r="M24"/>
      <c r="N24"/>
      <c r="O24"/>
      <c r="P24"/>
      <c r="Q24"/>
      <c r="R24"/>
      <c r="S24"/>
      <c r="T24"/>
      <c r="U24"/>
      <c r="V24"/>
      <c r="W24"/>
      <c r="X24"/>
      <c r="Y24"/>
      <c r="Z24"/>
    </row>
    <row r="25" spans="1:26" s="1" customFormat="1" ht="15" customHeight="1" x14ac:dyDescent="0.35">
      <c r="A25" s="65"/>
      <c r="B25"/>
      <c r="C25" s="19"/>
      <c r="D25" s="19"/>
      <c r="E25" s="9"/>
      <c r="F25" s="19"/>
      <c r="G25" s="7"/>
      <c r="H25" s="19"/>
      <c r="I25" s="19"/>
      <c r="J25" s="14"/>
      <c r="K25" s="20"/>
      <c r="L25" s="20"/>
      <c r="M25"/>
      <c r="N25"/>
      <c r="O25"/>
      <c r="P25"/>
      <c r="Q25"/>
      <c r="R25"/>
      <c r="S25"/>
      <c r="T25"/>
      <c r="U25"/>
      <c r="V25"/>
      <c r="W25"/>
      <c r="X25"/>
      <c r="Y25"/>
      <c r="Z25"/>
    </row>
    <row r="26" spans="1:26" x14ac:dyDescent="0.35">
      <c r="A26" s="38" t="s">
        <v>494</v>
      </c>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ht="15" customHeight="1" x14ac:dyDescent="0.35">
      <c r="A27" s="20" t="s">
        <v>266</v>
      </c>
      <c r="B27" s="20"/>
      <c r="C27" s="20"/>
      <c r="D27" s="20"/>
      <c r="E27" s="20"/>
      <c r="F27" s="20"/>
      <c r="G27" s="20"/>
      <c r="H27" s="20"/>
      <c r="I27" s="83"/>
      <c r="J27" s="19" t="s">
        <v>267</v>
      </c>
      <c r="K27" s="20"/>
      <c r="L27" s="20"/>
      <c r="M27" s="20"/>
      <c r="N27" s="20"/>
      <c r="O27" s="20"/>
      <c r="P27" s="20"/>
      <c r="Q27" s="20"/>
      <c r="R27" s="20"/>
      <c r="S27" s="20"/>
      <c r="T27" s="20"/>
      <c r="U27" s="20"/>
      <c r="V27" s="20"/>
      <c r="W27" s="20"/>
      <c r="X27" s="20"/>
      <c r="Y27" s="20"/>
      <c r="Z27" s="20"/>
    </row>
    <row r="28" spans="1:26" ht="15" customHeight="1" x14ac:dyDescent="0.35">
      <c r="A28" s="20" t="s">
        <v>268</v>
      </c>
      <c r="B28" s="20"/>
      <c r="C28" s="20"/>
      <c r="D28" s="20"/>
      <c r="E28" s="20"/>
      <c r="F28" s="20"/>
      <c r="G28" s="20"/>
      <c r="H28" s="20"/>
      <c r="I28" s="83"/>
      <c r="J28" s="20"/>
      <c r="K28" s="20"/>
      <c r="L28" s="20"/>
      <c r="M28" s="20"/>
      <c r="N28" s="20"/>
      <c r="O28" s="20"/>
      <c r="P28" s="20"/>
      <c r="Q28" s="20"/>
      <c r="R28" s="20"/>
      <c r="S28" s="20"/>
      <c r="T28" s="20"/>
      <c r="U28" s="20"/>
      <c r="V28" s="20"/>
      <c r="W28" s="20"/>
      <c r="X28" s="20"/>
      <c r="Y28" s="20"/>
      <c r="Z28" s="20"/>
    </row>
    <row r="29" spans="1:26" ht="15" customHeight="1" x14ac:dyDescent="0.35">
      <c r="A29" s="20" t="s">
        <v>269</v>
      </c>
      <c r="B29" s="20"/>
      <c r="C29" s="20"/>
      <c r="D29" s="20"/>
      <c r="E29" s="20"/>
      <c r="F29" s="20"/>
      <c r="G29" s="20"/>
      <c r="H29" s="20"/>
      <c r="I29" s="83"/>
      <c r="J29" s="19"/>
      <c r="K29" s="20"/>
      <c r="L29" s="20"/>
      <c r="M29" s="20"/>
      <c r="N29" s="20"/>
      <c r="O29" s="20"/>
      <c r="P29" s="20"/>
      <c r="Q29" s="20"/>
      <c r="R29" s="20"/>
      <c r="S29" s="20"/>
      <c r="T29" s="20"/>
      <c r="U29" s="20"/>
      <c r="V29" s="20"/>
      <c r="W29" s="20"/>
      <c r="X29" s="20"/>
      <c r="Y29" s="20"/>
      <c r="Z29" s="20"/>
    </row>
    <row r="30" spans="1:26" ht="15" customHeight="1" x14ac:dyDescent="0.35">
      <c r="A30" s="20" t="s">
        <v>270</v>
      </c>
      <c r="B30" s="20"/>
      <c r="C30" s="20"/>
      <c r="D30" s="20"/>
      <c r="E30" s="20"/>
      <c r="F30" s="20"/>
      <c r="G30" s="20"/>
      <c r="H30" s="20"/>
      <c r="I30" s="83"/>
      <c r="J30" s="20"/>
      <c r="K30" s="20"/>
      <c r="L30" s="20"/>
      <c r="M30" s="20"/>
      <c r="N30" s="20"/>
      <c r="O30" s="20"/>
      <c r="P30" s="20"/>
      <c r="Q30" s="20"/>
      <c r="R30" s="20"/>
      <c r="S30" s="20"/>
      <c r="T30" s="20"/>
      <c r="U30" s="20"/>
      <c r="V30" s="20"/>
      <c r="W30" s="20"/>
      <c r="X30" s="20"/>
      <c r="Y30" s="20"/>
      <c r="Z30" s="20"/>
    </row>
    <row r="31" spans="1:26" x14ac:dyDescent="0.3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x14ac:dyDescent="0.35">
      <c r="A32" s="38" t="s">
        <v>495</v>
      </c>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x14ac:dyDescent="0.35">
      <c r="A33" s="641" t="s">
        <v>353</v>
      </c>
      <c r="B33" s="20"/>
      <c r="C33" s="159"/>
      <c r="D33" s="89"/>
      <c r="E33" s="89"/>
      <c r="F33" s="89"/>
      <c r="G33" s="89"/>
      <c r="H33" s="89"/>
      <c r="I33" s="89"/>
      <c r="J33" s="76"/>
      <c r="K33" s="76"/>
      <c r="L33" s="76"/>
      <c r="M33" s="20"/>
      <c r="N33" s="20"/>
      <c r="O33" s="20"/>
      <c r="P33" s="20"/>
      <c r="Q33" s="20"/>
      <c r="R33" s="20"/>
      <c r="S33" s="20"/>
      <c r="T33" s="20"/>
      <c r="U33" s="20"/>
      <c r="V33" s="20"/>
      <c r="W33" s="20"/>
      <c r="X33" s="20"/>
      <c r="Y33" s="20"/>
      <c r="Z33" s="20"/>
    </row>
    <row r="34" spans="1:26" x14ac:dyDescent="0.35">
      <c r="A34" s="641" t="s">
        <v>354</v>
      </c>
      <c r="B34" s="89"/>
      <c r="C34" s="89"/>
      <c r="D34" s="69" t="s">
        <v>355</v>
      </c>
      <c r="E34" s="89"/>
      <c r="F34" s="89"/>
      <c r="G34" s="89"/>
      <c r="H34" s="89"/>
      <c r="I34" s="89"/>
      <c r="J34" s="76"/>
      <c r="K34" s="76"/>
      <c r="L34" s="76"/>
      <c r="M34" s="20"/>
      <c r="N34" s="20"/>
      <c r="O34" s="20"/>
      <c r="P34" s="20"/>
      <c r="Q34" s="20"/>
      <c r="R34" s="20"/>
      <c r="S34" s="20"/>
      <c r="T34" s="20"/>
      <c r="U34" s="20"/>
      <c r="V34" s="20"/>
      <c r="W34" s="20"/>
      <c r="X34" s="20"/>
      <c r="Y34" s="20"/>
      <c r="Z34" s="20"/>
    </row>
    <row r="35" spans="1:26" x14ac:dyDescent="0.35">
      <c r="A35" s="69" t="s">
        <v>356</v>
      </c>
      <c r="B35" s="89"/>
      <c r="C35" s="89"/>
      <c r="D35" s="89"/>
      <c r="E35" s="89"/>
      <c r="F35" s="89"/>
      <c r="G35" s="89"/>
      <c r="H35" s="89"/>
      <c r="I35" s="89"/>
      <c r="J35" s="76"/>
      <c r="K35" s="76"/>
      <c r="L35" s="76"/>
      <c r="M35" s="20"/>
      <c r="N35" s="20"/>
      <c r="O35" s="20"/>
      <c r="P35" s="20"/>
      <c r="Q35" s="20"/>
      <c r="R35" s="20"/>
      <c r="S35" s="20"/>
      <c r="T35" s="20"/>
      <c r="U35" s="20"/>
      <c r="V35" s="20"/>
      <c r="W35" s="20"/>
      <c r="X35" s="20"/>
      <c r="Y35" s="20"/>
      <c r="Z35" s="20"/>
    </row>
    <row r="36" spans="1:26" x14ac:dyDescent="0.35">
      <c r="A36" s="641" t="s">
        <v>357</v>
      </c>
      <c r="B36" s="90"/>
      <c r="C36" s="90"/>
      <c r="D36" s="90"/>
      <c r="E36" s="90"/>
      <c r="F36" s="90"/>
      <c r="G36" s="90"/>
      <c r="H36" s="90"/>
      <c r="I36" s="90"/>
      <c r="J36" s="76"/>
      <c r="K36" s="76"/>
      <c r="L36" s="76"/>
      <c r="M36" s="20"/>
      <c r="N36" s="20"/>
      <c r="O36" s="20"/>
      <c r="P36" s="20"/>
      <c r="Q36" s="20"/>
      <c r="R36" s="20"/>
      <c r="S36" s="20"/>
      <c r="T36" s="20"/>
      <c r="U36" s="20"/>
      <c r="V36" s="20"/>
      <c r="W36" s="20"/>
      <c r="X36" s="20"/>
      <c r="Y36" s="20"/>
      <c r="Z36" s="20"/>
    </row>
    <row r="37" spans="1:26" x14ac:dyDescent="0.35">
      <c r="A37" s="641" t="s">
        <v>358</v>
      </c>
      <c r="B37" s="90"/>
      <c r="C37" s="90"/>
      <c r="D37" s="90"/>
      <c r="E37" s="90"/>
      <c r="F37" s="90"/>
      <c r="G37" s="90"/>
      <c r="H37" s="90"/>
      <c r="I37" s="90"/>
      <c r="J37" s="76"/>
      <c r="K37" s="76"/>
      <c r="L37" s="76"/>
      <c r="M37" s="20"/>
      <c r="N37" s="20"/>
      <c r="O37" s="20"/>
      <c r="P37" s="20"/>
      <c r="Q37" s="20"/>
      <c r="R37" s="20"/>
      <c r="S37" s="20"/>
      <c r="T37" s="20"/>
      <c r="U37" s="20"/>
      <c r="V37" s="20"/>
      <c r="W37" s="20"/>
      <c r="X37" s="20"/>
      <c r="Y37" s="20"/>
      <c r="Z37" s="20"/>
    </row>
    <row r="38" spans="1:26" x14ac:dyDescent="0.35">
      <c r="A38" s="641" t="s">
        <v>359</v>
      </c>
      <c r="B38" s="90"/>
      <c r="C38" s="90"/>
      <c r="D38" s="90"/>
      <c r="E38" s="90"/>
      <c r="F38" s="90"/>
      <c r="G38" s="90"/>
      <c r="H38" s="90"/>
      <c r="I38" s="90"/>
      <c r="J38" s="76"/>
      <c r="K38" s="76"/>
      <c r="L38" s="76"/>
      <c r="M38" s="20"/>
      <c r="N38" s="20"/>
      <c r="O38" s="20"/>
      <c r="P38" s="20"/>
      <c r="Q38" s="20"/>
      <c r="R38" s="20"/>
      <c r="S38" s="20"/>
      <c r="T38" s="20"/>
      <c r="U38" s="20"/>
      <c r="V38" s="20"/>
      <c r="W38" s="20"/>
      <c r="X38" s="20"/>
      <c r="Y38" s="20"/>
      <c r="Z38" s="20"/>
    </row>
    <row r="39" spans="1:26" x14ac:dyDescent="0.35">
      <c r="A39" s="91" t="s">
        <v>360</v>
      </c>
      <c r="B39" s="90"/>
      <c r="C39" s="90"/>
      <c r="D39" s="90"/>
      <c r="E39" s="90"/>
      <c r="F39" s="90"/>
      <c r="G39" s="90"/>
      <c r="H39" s="90"/>
      <c r="I39" s="90"/>
      <c r="J39" s="76"/>
      <c r="K39" s="76"/>
      <c r="L39" s="76"/>
      <c r="M39" s="20"/>
      <c r="N39" s="20"/>
      <c r="O39" s="20"/>
      <c r="P39" s="20"/>
      <c r="Q39" s="20"/>
      <c r="R39" s="20"/>
      <c r="S39" s="20"/>
      <c r="T39" s="20"/>
      <c r="U39" s="20"/>
      <c r="V39" s="20"/>
      <c r="W39" s="20"/>
      <c r="X39" s="20"/>
      <c r="Y39" s="20"/>
      <c r="Z39" s="20"/>
    </row>
    <row r="40" spans="1:26" x14ac:dyDescent="0.35">
      <c r="A40" s="642" t="s">
        <v>361</v>
      </c>
      <c r="B40" s="89"/>
      <c r="C40" s="89"/>
      <c r="D40" s="89"/>
      <c r="E40" s="89"/>
      <c r="F40" s="89"/>
      <c r="G40" s="89"/>
      <c r="H40" s="89"/>
      <c r="I40" s="89"/>
      <c r="J40" s="76"/>
      <c r="K40" s="76"/>
      <c r="L40" s="76"/>
      <c r="M40" s="20"/>
      <c r="N40" s="20"/>
      <c r="O40" s="20"/>
      <c r="P40" s="20"/>
      <c r="Q40" s="20"/>
      <c r="R40" s="20"/>
      <c r="S40" s="20"/>
      <c r="T40" s="20"/>
      <c r="U40" s="20"/>
      <c r="V40" s="20"/>
      <c r="W40" s="20"/>
      <c r="X40" s="20"/>
      <c r="Y40" s="20"/>
      <c r="Z40" s="20"/>
    </row>
    <row r="41" spans="1:26" x14ac:dyDescent="0.3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x14ac:dyDescent="0.35">
      <c r="A42" s="38" t="s">
        <v>496</v>
      </c>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s="501" customFormat="1" x14ac:dyDescent="0.35">
      <c r="A43" s="515" t="s">
        <v>397</v>
      </c>
      <c r="B43" s="159" t="s">
        <v>123</v>
      </c>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row>
    <row r="44" spans="1:26" s="501" customFormat="1" x14ac:dyDescent="0.35">
      <c r="A44" s="515" t="s">
        <v>398</v>
      </c>
      <c r="B44" s="159"/>
      <c r="C44" s="515"/>
      <c r="D44" s="515"/>
      <c r="E44" s="515"/>
      <c r="F44" s="515"/>
      <c r="G44" s="515"/>
      <c r="H44" s="515"/>
      <c r="I44" s="515"/>
      <c r="J44" s="515"/>
      <c r="K44" s="515"/>
      <c r="L44" s="515"/>
      <c r="M44" s="515"/>
      <c r="N44" s="515"/>
      <c r="O44" s="515"/>
      <c r="P44" s="515"/>
      <c r="Q44" s="515"/>
      <c r="R44" s="515"/>
      <c r="S44" s="515"/>
      <c r="T44" s="515"/>
      <c r="U44" s="515"/>
      <c r="V44" s="515"/>
      <c r="W44" s="515"/>
      <c r="X44" s="515"/>
      <c r="Y44" s="515"/>
      <c r="Z44" s="515"/>
    </row>
    <row r="45" spans="1:26" s="501" customFormat="1" x14ac:dyDescent="0.35">
      <c r="A45" s="515" t="s">
        <v>399</v>
      </c>
      <c r="B45" s="159"/>
      <c r="C45" s="515"/>
      <c r="D45" s="515"/>
      <c r="E45" s="515"/>
      <c r="F45" s="515"/>
      <c r="G45" s="515"/>
      <c r="H45" s="515"/>
      <c r="I45" s="515"/>
      <c r="J45" s="515"/>
      <c r="K45" s="515"/>
      <c r="L45" s="515"/>
      <c r="M45" s="515"/>
      <c r="N45" s="515"/>
      <c r="O45" s="515"/>
      <c r="P45" s="515"/>
      <c r="Q45" s="515"/>
      <c r="R45" s="515"/>
      <c r="S45" s="515"/>
      <c r="T45" s="515"/>
      <c r="U45" s="515"/>
      <c r="V45" s="515"/>
      <c r="W45" s="515"/>
      <c r="X45" s="515"/>
      <c r="Y45" s="515"/>
      <c r="Z45" s="515"/>
    </row>
    <row r="46" spans="1:26" s="501" customFormat="1" x14ac:dyDescent="0.35">
      <c r="A46" s="516" t="s">
        <v>400</v>
      </c>
      <c r="B46" s="515"/>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row>
    <row r="47" spans="1:26" s="501" customFormat="1" x14ac:dyDescent="0.35">
      <c r="A47" s="514" t="s">
        <v>401</v>
      </c>
      <c r="B47" s="515"/>
      <c r="C47" s="515"/>
      <c r="D47" s="515"/>
      <c r="E47" s="515"/>
      <c r="F47" s="515"/>
      <c r="G47" s="515"/>
      <c r="H47" s="515"/>
      <c r="I47" s="515"/>
      <c r="J47" s="515"/>
      <c r="K47" s="515"/>
      <c r="L47" s="515"/>
      <c r="M47" s="515"/>
      <c r="N47" s="515"/>
      <c r="O47" s="515"/>
      <c r="P47" s="515"/>
      <c r="Q47" s="515"/>
      <c r="R47" s="515"/>
      <c r="S47" s="515"/>
      <c r="T47" s="515"/>
      <c r="U47" s="515"/>
      <c r="V47" s="515"/>
      <c r="W47" s="515"/>
      <c r="X47" s="515"/>
      <c r="Y47" s="515"/>
      <c r="Z47" s="515"/>
    </row>
    <row r="48" spans="1:26" x14ac:dyDescent="0.3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x14ac:dyDescent="0.35">
      <c r="A49" s="38" t="s">
        <v>497</v>
      </c>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x14ac:dyDescent="0.35">
      <c r="A50" s="20" t="s">
        <v>476</v>
      </c>
      <c r="B50" s="20"/>
      <c r="C50" s="20"/>
      <c r="D50" s="20"/>
      <c r="E50" s="20"/>
      <c r="F50" s="643"/>
      <c r="G50" s="643"/>
      <c r="H50" s="643"/>
      <c r="I50" s="20"/>
      <c r="J50" s="20"/>
      <c r="K50" s="20"/>
      <c r="L50" s="20"/>
      <c r="M50" s="20"/>
      <c r="N50" s="20"/>
      <c r="O50" s="20"/>
      <c r="P50" s="20"/>
      <c r="Q50" s="20"/>
      <c r="R50" s="20"/>
      <c r="S50" s="20"/>
      <c r="T50" s="20"/>
      <c r="U50" s="20"/>
      <c r="V50" s="20"/>
      <c r="W50" s="20"/>
      <c r="X50" s="20"/>
      <c r="Y50" s="20"/>
      <c r="Z50" s="20"/>
    </row>
    <row r="51" spans="1:26" x14ac:dyDescent="0.35">
      <c r="A51" s="20" t="s">
        <v>477</v>
      </c>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x14ac:dyDescent="0.35">
      <c r="A52" s="20" t="s">
        <v>478</v>
      </c>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x14ac:dyDescent="0.35">
      <c r="A53" s="20" t="s">
        <v>479</v>
      </c>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x14ac:dyDescent="0.35">
      <c r="A54" s="20" t="s">
        <v>480</v>
      </c>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x14ac:dyDescent="0.35">
      <c r="A55" s="20" t="s">
        <v>481</v>
      </c>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x14ac:dyDescent="0.35">
      <c r="A56" s="20" t="s">
        <v>482</v>
      </c>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x14ac:dyDescent="0.3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x14ac:dyDescent="0.35">
      <c r="A58" s="38" t="s">
        <v>498</v>
      </c>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x14ac:dyDescent="0.35">
      <c r="A59" s="20" t="s">
        <v>453</v>
      </c>
      <c r="B59" s="76"/>
      <c r="C59" s="76"/>
      <c r="D59" s="20"/>
      <c r="E59" s="20"/>
      <c r="F59" s="20"/>
      <c r="G59" s="20"/>
      <c r="H59" s="20"/>
      <c r="I59" s="20"/>
      <c r="J59" s="20"/>
      <c r="K59" s="20"/>
      <c r="L59" s="20"/>
      <c r="M59" s="20"/>
      <c r="N59" s="20"/>
      <c r="O59" s="20"/>
      <c r="P59" s="20"/>
      <c r="Q59" s="20"/>
      <c r="R59" s="20"/>
      <c r="S59" s="20"/>
      <c r="T59" s="20"/>
      <c r="U59" s="20"/>
      <c r="V59" s="20"/>
      <c r="W59" s="20"/>
      <c r="X59" s="20"/>
      <c r="Y59" s="20"/>
      <c r="Z59" s="20"/>
    </row>
    <row r="60" spans="1:26" x14ac:dyDescent="0.35">
      <c r="A60" s="20" t="s">
        <v>454</v>
      </c>
      <c r="B60" s="76"/>
      <c r="C60" s="76"/>
      <c r="D60" s="20"/>
      <c r="E60" s="20"/>
      <c r="F60" s="20"/>
      <c r="G60" s="20"/>
      <c r="H60" s="20"/>
      <c r="I60" s="20"/>
      <c r="J60" s="20"/>
      <c r="K60" s="20"/>
      <c r="L60" s="20"/>
      <c r="M60" s="20"/>
      <c r="N60" s="20"/>
      <c r="O60" s="20"/>
      <c r="P60" s="20"/>
      <c r="Q60" s="20"/>
      <c r="R60" s="20"/>
      <c r="S60" s="20"/>
      <c r="T60" s="20"/>
      <c r="U60" s="20"/>
      <c r="V60" s="20"/>
      <c r="W60" s="20"/>
      <c r="X60" s="20"/>
      <c r="Y60" s="20"/>
      <c r="Z60" s="20"/>
    </row>
    <row r="61" spans="1:26" x14ac:dyDescent="0.35">
      <c r="A61" s="20" t="s">
        <v>455</v>
      </c>
      <c r="B61" s="76"/>
      <c r="C61" s="76"/>
      <c r="D61" s="20"/>
      <c r="E61" s="20"/>
      <c r="F61" s="20"/>
      <c r="G61" s="20"/>
      <c r="H61" s="20"/>
      <c r="I61" s="20"/>
      <c r="J61" s="20"/>
      <c r="K61" s="20"/>
      <c r="L61" s="20"/>
      <c r="M61" s="20"/>
      <c r="N61" s="20"/>
      <c r="O61" s="20"/>
      <c r="P61" s="20"/>
      <c r="Q61" s="20"/>
      <c r="R61" s="20"/>
      <c r="S61" s="20"/>
      <c r="T61" s="20"/>
      <c r="U61" s="20"/>
      <c r="V61" s="20"/>
      <c r="W61" s="20"/>
      <c r="X61" s="20"/>
      <c r="Y61" s="20"/>
      <c r="Z61" s="20"/>
    </row>
    <row r="62" spans="1:26" x14ac:dyDescent="0.35">
      <c r="A62" s="20" t="s">
        <v>456</v>
      </c>
      <c r="B62" s="76"/>
      <c r="C62" s="76"/>
      <c r="D62" s="20"/>
      <c r="E62" s="20"/>
      <c r="F62" s="20"/>
      <c r="G62" s="20"/>
      <c r="H62" s="20"/>
      <c r="I62" s="20"/>
      <c r="J62" s="20"/>
      <c r="K62" s="20"/>
      <c r="L62" s="20"/>
      <c r="M62" s="20"/>
      <c r="N62" s="20"/>
      <c r="O62" s="20"/>
      <c r="P62" s="20"/>
      <c r="Q62" s="20"/>
      <c r="R62" s="20"/>
      <c r="S62" s="20"/>
      <c r="T62" s="20"/>
      <c r="U62" s="20"/>
      <c r="V62" s="20"/>
      <c r="W62" s="20"/>
      <c r="X62" s="20"/>
      <c r="Y62" s="20"/>
      <c r="Z62" s="20"/>
    </row>
    <row r="63" spans="1:26" x14ac:dyDescent="0.3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x14ac:dyDescent="0.3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3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3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3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sheetData>
  <sheetProtection algorithmName="SHA-512" hashValue="QkhjLBo3lOJivTH3o/WYQ+sN+dqNJ619Dky763YU1BlZevmw+6AnIinC0+fPVxAop94SkHCih1x4uyiC0RgW5Q==" saltValue="flrjLOujTDpzYyd4QUEkpw==" spinCount="100000" sheet="1" objects="1" scenarios="1"/>
  <phoneticPr fontId="14" type="noConversion"/>
  <dataValidations count="1">
    <dataValidation type="list" allowBlank="1" showInputMessage="1" showErrorMessage="1" sqref="S16:S17" xr:uid="{58BF8562-5867-408B-8282-AEA26D2A4CBF}">
      <formula1>#REF!</formula1>
    </dataValidation>
  </dataValidations>
  <hyperlinks>
    <hyperlink ref="B9" r:id="rId1" display="http://lipasto.vtt.fi/yksikkopaastot/" xr:uid="{72B1CA38-43AF-40AE-A3B4-A4172F065075}"/>
    <hyperlink ref="B10:B13" r:id="rId2" display="http://lipasto.vtt.fi/yksikkopaastot/" xr:uid="{CF16E29C-2FDC-47C0-BA37-156110802C60}"/>
    <hyperlink ref="A16" r:id="rId3" display="https://www.klpaastolaskuri.fi/" xr:uid="{7DB312A5-73A6-4500-96C5-C4C2AC983742}"/>
    <hyperlink ref="I24" r:id="rId4" xr:uid="{AC795869-2F80-41C4-8195-91EA89A8B072}"/>
    <hyperlink ref="J27" r:id="rId5" display="https://www.lt.fi/fi/ymparistonetti/hiilijalanjalkiraportointi" xr:uid="{57AFC2B7-2921-4761-A2F9-4EDB6D297984}"/>
    <hyperlink ref="B43" r:id="rId6" display="http://lipasto.vtt.fi/yksikkopaastot/" xr:uid="{79659C45-B2A0-499D-BB89-B84C6B01CFBD}"/>
  </hyperlinks>
  <pageMargins left="0.7" right="0.7" top="0.75" bottom="0.75" header="0.3" footer="0.3"/>
  <pageSetup paperSize="9" orientation="portrait" horizontalDpi="360" verticalDpi="360" r:id="rId7"/>
  <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78495-98AA-4CF5-B9C9-9E7BD1D67CBE}">
  <sheetPr>
    <pageSetUpPr fitToPage="1"/>
  </sheetPr>
  <dimension ref="A1:G8"/>
  <sheetViews>
    <sheetView showGridLines="0" zoomScale="70" zoomScaleNormal="70" workbookViewId="0">
      <selection activeCell="B5" sqref="B5"/>
    </sheetView>
  </sheetViews>
  <sheetFormatPr defaultColWidth="8.54296875" defaultRowHeight="14.5" x14ac:dyDescent="0.35"/>
  <cols>
    <col min="1" max="1" width="113.08984375" customWidth="1"/>
    <col min="2" max="2" width="25" customWidth="1"/>
  </cols>
  <sheetData>
    <row r="1" spans="1:7" ht="54.65" customHeight="1" x14ac:dyDescent="0.35">
      <c r="A1" s="735" t="s">
        <v>526</v>
      </c>
      <c r="B1" s="736"/>
      <c r="C1" s="736"/>
      <c r="D1" s="736"/>
      <c r="E1" s="736"/>
      <c r="F1" s="736"/>
      <c r="G1" s="736"/>
    </row>
    <row r="2" spans="1:7" ht="22.4" customHeight="1" x14ac:dyDescent="0.35">
      <c r="A2" s="5"/>
    </row>
    <row r="3" spans="1:7" ht="16" thickBot="1" x14ac:dyDescent="0.4">
      <c r="A3" s="20" t="s">
        <v>499</v>
      </c>
    </row>
    <row r="4" spans="1:7" s="614" customFormat="1" ht="20.5" x14ac:dyDescent="0.45">
      <c r="A4" s="612" t="s">
        <v>0</v>
      </c>
      <c r="B4" s="613" t="s">
        <v>500</v>
      </c>
    </row>
    <row r="5" spans="1:7" s="614" customFormat="1" ht="18.5" x14ac:dyDescent="0.45">
      <c r="A5" s="615" t="s">
        <v>501</v>
      </c>
      <c r="B5" s="616">
        <f>'S1 Suorat päästöt, polttoaineet'!F2</f>
        <v>0</v>
      </c>
    </row>
    <row r="6" spans="1:7" s="614" customFormat="1" ht="18.5" x14ac:dyDescent="0.45">
      <c r="A6" s="615" t="s">
        <v>502</v>
      </c>
      <c r="B6" s="616">
        <f>'S2 Ostetun energian päästöt'!Q2</f>
        <v>0</v>
      </c>
    </row>
    <row r="7" spans="1:7" s="614" customFormat="1" ht="19" thickBot="1" x14ac:dyDescent="0.5">
      <c r="A7" s="617" t="s">
        <v>503</v>
      </c>
      <c r="B7" s="618">
        <f>'S2 Ostetun energian päästöt'!Q6+'S3 Hankinnat'!B2+'S3 Jätteet'!D2+'S3 Opiskelijaruokailut'!B2+'S3 Työnantajan matkat'!B2+'S3 Energian tuotanto ja jakelu'!B2+'S3 PAn tuotanto ja jakelu'!B2</f>
        <v>0</v>
      </c>
    </row>
    <row r="8" spans="1:7" s="614" customFormat="1" ht="19" thickBot="1" x14ac:dyDescent="0.5">
      <c r="A8" s="619" t="s">
        <v>504</v>
      </c>
      <c r="B8" s="620">
        <f>SUM(B5:B7)</f>
        <v>0</v>
      </c>
    </row>
  </sheetData>
  <sheetProtection algorithmName="SHA-512" hashValue="Jz5DQpdBlPPq3GJX7qqEFZBAvBHUSUqmQxDJ8UIyS92GwTzgMUypJmdh+0js9pHq9SJvtWWEbnvMA9kuQ5nh2w==" saltValue="ZNHXtteqkJnEXhLv1YWsLQ==" spinCount="100000" sheet="1" objects="1" scenarios="1"/>
  <protectedRanges>
    <protectedRange sqref="A4" name="Koulutuksen järjestäjä"/>
  </protectedRanges>
  <pageMargins left="0.7" right="0.7" top="0.75" bottom="0.75" header="0.3" footer="0.3"/>
  <pageSetup paperSize="9" scale="63" orientation="landscape" horizontalDpi="360" verticalDpi="36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EDF2B-39EE-4777-9726-97DF814FC4F2}">
  <dimension ref="A1:E17"/>
  <sheetViews>
    <sheetView showGridLines="0" tabSelected="1" topLeftCell="A27" zoomScale="70" zoomScaleNormal="70" workbookViewId="0">
      <selection activeCell="B17" sqref="B17"/>
    </sheetView>
  </sheetViews>
  <sheetFormatPr defaultColWidth="8.54296875" defaultRowHeight="14.5" x14ac:dyDescent="0.35"/>
  <cols>
    <col min="1" max="1" width="113.08984375" customWidth="1"/>
    <col min="2" max="2" width="25" customWidth="1"/>
    <col min="3" max="3" width="25.08984375" customWidth="1"/>
    <col min="6" max="8" width="5.453125" customWidth="1"/>
  </cols>
  <sheetData>
    <row r="1" spans="1:5" ht="54.65" customHeight="1" x14ac:dyDescent="0.35">
      <c r="A1" s="735" t="s">
        <v>527</v>
      </c>
      <c r="B1" s="736"/>
      <c r="C1" s="736"/>
      <c r="D1" s="736"/>
      <c r="E1" s="736"/>
    </row>
    <row r="2" spans="1:5" ht="47.25" customHeight="1" x14ac:dyDescent="0.35">
      <c r="A2" s="5"/>
    </row>
    <row r="3" spans="1:5" ht="21.5" thickBot="1" x14ac:dyDescent="0.55000000000000004">
      <c r="A3" s="621" t="s">
        <v>551</v>
      </c>
      <c r="C3" s="622"/>
    </row>
    <row r="4" spans="1:5" s="614" customFormat="1" ht="18.5" x14ac:dyDescent="0.45">
      <c r="A4" s="623" t="s">
        <v>0</v>
      </c>
      <c r="B4" s="624" t="s">
        <v>505</v>
      </c>
      <c r="C4" s="625" t="s">
        <v>43</v>
      </c>
      <c r="D4" s="626"/>
    </row>
    <row r="5" spans="1:5" s="614" customFormat="1" ht="18.5" x14ac:dyDescent="0.45">
      <c r="A5" s="627" t="s">
        <v>506</v>
      </c>
      <c r="B5" s="628">
        <f>('S1 Suorat päästöt, polttoaineet'!D25-'S1 Suorat päästöt, polttoaineet'!D21-'S1 Suorat päästöt, polttoaineet'!D22)-'S1 Suorat päästöt, polttoaineet'!D23-'S1 Suorat päästöt, polttoaineet'!D24+'S1 Suorat päästöt, polttoaineet'!F66</f>
        <v>0</v>
      </c>
      <c r="C5" s="629">
        <f>'S1 Suorat päästöt, polttoaineet'!K1</f>
        <v>0</v>
      </c>
      <c r="D5" s="626"/>
      <c r="E5" s="630"/>
    </row>
    <row r="6" spans="1:5" s="614" customFormat="1" ht="18.5" x14ac:dyDescent="0.45">
      <c r="A6" s="627" t="s">
        <v>507</v>
      </c>
      <c r="B6" s="628">
        <f>'S1 Suorat päästöt, polttoaineet'!D21+'S1 Suorat päästöt, polttoaineet'!D22+'S1 Suorat päästöt, polttoaineet'!D23+'S1 Suorat päästöt, polttoaineet'!D24</f>
        <v>0</v>
      </c>
      <c r="C6" s="631">
        <f>'S1 Suorat päästöt, polttoaineet'!K2</f>
        <v>0</v>
      </c>
      <c r="D6" s="626"/>
    </row>
    <row r="7" spans="1:5" s="614" customFormat="1" ht="18.5" x14ac:dyDescent="0.45">
      <c r="A7" s="627" t="s">
        <v>508</v>
      </c>
      <c r="B7" s="628">
        <f>'S2 Ostetun energian päästöt'!Q3</f>
        <v>0</v>
      </c>
      <c r="C7" s="632">
        <f>'S2 Ostetun energian päästöt'!R3</f>
        <v>0</v>
      </c>
      <c r="D7" s="626"/>
    </row>
    <row r="8" spans="1:5" s="614" customFormat="1" ht="18.5" x14ac:dyDescent="0.45">
      <c r="A8" s="627" t="s">
        <v>509</v>
      </c>
      <c r="B8" s="628">
        <f>'S2 Ostetun energian päästöt'!Q4</f>
        <v>0</v>
      </c>
      <c r="C8" s="631">
        <f>'S2 Ostetun energian päästöt'!R4</f>
        <v>0</v>
      </c>
      <c r="D8" s="626"/>
    </row>
    <row r="9" spans="1:5" s="614" customFormat="1" ht="18.5" x14ac:dyDescent="0.45">
      <c r="A9" s="627" t="s">
        <v>510</v>
      </c>
      <c r="B9" s="628">
        <f>'S2 Ostetun energian päästöt'!Q5</f>
        <v>0</v>
      </c>
      <c r="C9" s="632">
        <f>'S2 Ostetun energian päästöt'!R5</f>
        <v>0</v>
      </c>
      <c r="D9" s="626"/>
    </row>
    <row r="10" spans="1:5" s="614" customFormat="1" ht="18.5" x14ac:dyDescent="0.45">
      <c r="A10" s="627" t="s">
        <v>511</v>
      </c>
      <c r="B10" s="628">
        <f>'S2 Ostetun energian päästöt'!Q6+'S3 Hankinnat'!B2</f>
        <v>0</v>
      </c>
      <c r="C10" s="633">
        <f>'S3 Hankinnat'!G2</f>
        <v>0</v>
      </c>
      <c r="D10" s="626"/>
    </row>
    <row r="11" spans="1:5" s="614" customFormat="1" ht="18.5" x14ac:dyDescent="0.45">
      <c r="A11" s="627" t="s">
        <v>512</v>
      </c>
      <c r="B11" s="628">
        <f>'S3 Jätteet'!D2</f>
        <v>0</v>
      </c>
      <c r="C11" s="629">
        <f>'S3 Jätteet'!$H$2</f>
        <v>0</v>
      </c>
      <c r="D11" s="626"/>
    </row>
    <row r="12" spans="1:5" s="614" customFormat="1" ht="18.5" x14ac:dyDescent="0.45">
      <c r="A12" s="627" t="s">
        <v>513</v>
      </c>
      <c r="B12" s="628">
        <f>'S3 Opiskelijaruokailut'!B2</f>
        <v>0</v>
      </c>
      <c r="C12" s="633">
        <f>'S3 Opiskelijaruokailut'!F2</f>
        <v>0</v>
      </c>
      <c r="D12" s="626"/>
    </row>
    <row r="13" spans="1:5" s="614" customFormat="1" ht="18.5" x14ac:dyDescent="0.45">
      <c r="A13" s="627" t="s">
        <v>514</v>
      </c>
      <c r="B13" s="628">
        <f>'S3 Työnantajan matkat'!B2</f>
        <v>0</v>
      </c>
      <c r="C13" s="629">
        <f>'S3 Työnantajan matkat'!F2</f>
        <v>0</v>
      </c>
      <c r="D13" s="626"/>
    </row>
    <row r="14" spans="1:5" s="614" customFormat="1" ht="18.5" x14ac:dyDescent="0.45">
      <c r="A14" s="627" t="s">
        <v>515</v>
      </c>
      <c r="B14" s="628">
        <f>'S3 PAn tuotanto ja jakelu'!B2</f>
        <v>0</v>
      </c>
      <c r="C14" s="633">
        <f>'S3 PAn tuotanto ja jakelu'!D2</f>
        <v>0</v>
      </c>
      <c r="D14" s="626"/>
    </row>
    <row r="15" spans="1:5" s="614" customFormat="1" ht="18.5" x14ac:dyDescent="0.45">
      <c r="A15" s="627" t="s">
        <v>516</v>
      </c>
      <c r="B15" s="628">
        <f>'S3 Energian tuotanto ja jakelu'!B2</f>
        <v>0</v>
      </c>
      <c r="C15" s="629">
        <f>'S3 Energian tuotanto ja jakelu'!D2</f>
        <v>0</v>
      </c>
      <c r="D15" s="626"/>
    </row>
    <row r="16" spans="1:5" s="614" customFormat="1" ht="19" thickBot="1" x14ac:dyDescent="0.5">
      <c r="A16" s="634"/>
      <c r="B16" s="635"/>
      <c r="C16" s="636"/>
      <c r="D16" s="626"/>
    </row>
    <row r="17" spans="1:4" s="614" customFormat="1" ht="19" thickBot="1" x14ac:dyDescent="0.5">
      <c r="A17" s="637" t="s">
        <v>504</v>
      </c>
      <c r="B17" s="638">
        <f>SUM(B5:B16)</f>
        <v>0</v>
      </c>
      <c r="C17" s="639"/>
      <c r="D17" s="626"/>
    </row>
  </sheetData>
  <sheetProtection algorithmName="SHA-512" hashValue="0iuiSHaVzLC3coJhStZgKcGfVVft50vsnGB5M5snb9rABh9g8xxSn7llCpRWOkPpypn1w4lKSqtto29N1FnOBQ==" saltValue="IVQl8GRJmaaEkvPAAStgWg==" spinCount="100000" sheet="1" objects="1" scenarios="1"/>
  <protectedRanges>
    <protectedRange sqref="A4" name="Koulutuksen järjestäjä_1"/>
  </protectedRange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1" id="{8295F365-0222-416C-B12A-DACF9649AF80}">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C5:C15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58A05785A810F14CB3E01C812F6E169A" ma:contentTypeVersion="11" ma:contentTypeDescription="Luo uusi asiakirja." ma:contentTypeScope="" ma:versionID="42070a47bc0d5f446003e3e68c0a47f5">
  <xsd:schema xmlns:xsd="http://www.w3.org/2001/XMLSchema" xmlns:xs="http://www.w3.org/2001/XMLSchema" xmlns:p="http://schemas.microsoft.com/office/2006/metadata/properties" xmlns:ns2="32800b42-52bb-4330-a048-951b201bc729" xmlns:ns3="557c658b-4cbf-4c76-baf9-e797f179e83f" targetNamespace="http://schemas.microsoft.com/office/2006/metadata/properties" ma:root="true" ma:fieldsID="09735f265a4b595f4084c5f91d373771" ns2:_="" ns3:_="">
    <xsd:import namespace="32800b42-52bb-4330-a048-951b201bc729"/>
    <xsd:import namespace="557c658b-4cbf-4c76-baf9-e797f179e83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800b42-52bb-4330-a048-951b201bc7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Kuvien tunnisteet" ma:readOnly="false" ma:fieldId="{5cf76f15-5ced-4ddc-b409-7134ff3c332f}" ma:taxonomyMulti="true" ma:sspId="c5e73081-4f5f-4171-8b39-c28ec671539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7c658b-4cbf-4c76-baf9-e797f179e83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ee9755f-253f-46f8-bba9-95809e00a1f9}" ma:internalName="TaxCatchAll" ma:showField="CatchAllData" ma:web="557c658b-4cbf-4c76-baf9-e797f179e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2800b42-52bb-4330-a048-951b201bc729">
      <Terms xmlns="http://schemas.microsoft.com/office/infopath/2007/PartnerControls"/>
    </lcf76f155ced4ddcb4097134ff3c332f>
    <TaxCatchAll xmlns="557c658b-4cbf-4c76-baf9-e797f179e83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Props1.xml><?xml version="1.0" encoding="utf-8"?>
<ds:datastoreItem xmlns:ds="http://schemas.openxmlformats.org/officeDocument/2006/customXml" ds:itemID="{0983B0EA-969F-4E70-B842-850920F3AA6F}"/>
</file>

<file path=customXml/itemProps2.xml><?xml version="1.0" encoding="utf-8"?>
<ds:datastoreItem xmlns:ds="http://schemas.openxmlformats.org/officeDocument/2006/customXml" ds:itemID="{38CCC960-EFDA-4084-9EA8-280CB21D5E61}">
  <ds:schemaRefs>
    <ds:schemaRef ds:uri="http://www.w3.org/XML/1998/namespace"/>
    <ds:schemaRef ds:uri="http://schemas.microsoft.com/office/infopath/2007/PartnerControls"/>
    <ds:schemaRef ds:uri="http://schemas.microsoft.com/office/2006/metadata/properties"/>
    <ds:schemaRef ds:uri="095724cf-2010-4799-9a0a-5d2d975d8ab0"/>
    <ds:schemaRef ds:uri="http://purl.org/dc/terms/"/>
    <ds:schemaRef ds:uri="http://schemas.openxmlformats.org/package/2006/metadata/core-properties"/>
    <ds:schemaRef ds:uri="http://purl.org/dc/dcmitype/"/>
    <ds:schemaRef ds:uri="8a8c9acb-0222-4339-b932-b24adc1060cb"/>
    <ds:schemaRef ds:uri="http://schemas.microsoft.com/office/2006/documentManagement/types"/>
    <ds:schemaRef ds:uri="http://purl.org/dc/elements/1.1/"/>
  </ds:schemaRefs>
</ds:datastoreItem>
</file>

<file path=customXml/itemProps3.xml><?xml version="1.0" encoding="utf-8"?>
<ds:datastoreItem xmlns:ds="http://schemas.openxmlformats.org/officeDocument/2006/customXml" ds:itemID="{1C6D9CBC-BCEC-4BFC-BF2F-DDD102118AC3}">
  <ds:schemaRefs>
    <ds:schemaRef ds:uri="http://schemas.microsoft.com/sharepoint/v3/contenttype/forms"/>
  </ds:schemaRefs>
</ds:datastoreItem>
</file>

<file path=customXml/itemProps4.xml><?xml version="1.0" encoding="utf-8"?>
<ds:datastoreItem xmlns:ds="http://schemas.openxmlformats.org/officeDocument/2006/customXml" ds:itemID="{C404EEEF-D759-4F6C-8A80-3E6390F92877}">
  <ds:schemaRefs>
    <ds:schemaRef ds:uri="http://www.w3.org/2001/XMLSchema"/>
    <ds:schemaRef ds:uri="http://microsoft.data.visualization.engine.tours/1.0"/>
  </ds:schemaRefs>
</ds:datastoreItem>
</file>

<file path=customXml/itemProps5.xml><?xml version="1.0" encoding="utf-8"?>
<ds:datastoreItem xmlns:ds="http://schemas.openxmlformats.org/officeDocument/2006/customXml" ds:itemID="{87E234DA-DD89-44B2-A369-FD28E5A0CAFB}">
  <ds:schemaRefs>
    <ds:schemaRef ds:uri="http://www.w3.org/2001/XMLSchema"/>
    <ds:schemaRef ds:uri="http://microsoft.data.visualization.Client.Excel/1.0"/>
  </ds:schemaRefs>
</ds:datastoreItem>
</file>

<file path=docMetadata/LabelInfo.xml><?xml version="1.0" encoding="utf-8"?>
<clbl:labelList xmlns:clbl="http://schemas.microsoft.com/office/2020/mipLabelMetadata">
  <clbl:label id="{8fce65e3-c62d-4510-b526-ea15adf6e184}" enabled="0" method="" siteId="{8fce65e3-c62d-4510-b526-ea15adf6e18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13</vt:i4>
      </vt:variant>
    </vt:vector>
  </HeadingPairs>
  <TitlesOfParts>
    <vt:vector size="13" baseType="lpstr">
      <vt:lpstr>Johdanto</vt:lpstr>
      <vt:lpstr>Luotettavuuden arviointi</vt:lpstr>
      <vt:lpstr>S1 Suorat päästöt, polttoaineet</vt:lpstr>
      <vt:lpstr>S2 Ostetun energian päästöt</vt:lpstr>
      <vt:lpstr>S3 Hankinnat</vt:lpstr>
      <vt:lpstr>S3 Jätteet</vt:lpstr>
      <vt:lpstr>S3 Opiskelijaruokailut</vt:lpstr>
      <vt:lpstr>S3 Työnantajan matkat</vt:lpstr>
      <vt:lpstr>S3 Energian tuotanto ja jakelu</vt:lpstr>
      <vt:lpstr>S3 PAn tuotanto ja jakelu</vt:lpstr>
      <vt:lpstr>Lähteet</vt:lpstr>
      <vt:lpstr>Yhteenveto</vt:lpstr>
      <vt:lpstr>Tarkempi koonti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Timo Huurinainen</dc:creator>
  <cp:keywords/>
  <dc:description/>
  <cp:lastModifiedBy>Sini Raita-aho</cp:lastModifiedBy>
  <cp:revision/>
  <dcterms:created xsi:type="dcterms:W3CDTF">2022-03-23T05:53:41Z</dcterms:created>
  <dcterms:modified xsi:type="dcterms:W3CDTF">2025-03-20T08:05:37Z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0x01010058A05785A810F14CB3E01C812F6E169A</vt:lpwstr>
  </property>
  <property fmtid="{D5CDD505-2E9C-101B-9397-08002B2CF9AE}" pid="3" name="MediaServiceImageTags">
    <vt:lpwstr/>
  </property>
</Properties>
</file>