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defaultThemeVersion="166925"/>
  <mc:AlternateContent xmlns:mc="http://schemas.openxmlformats.org/markup-compatibility/2006">
    <mc:Choice Requires="x15">
      <x15ac:absPath xmlns:x15ac="http://schemas.microsoft.com/office/spreadsheetml/2010/11/ac" url="https://syklifi-my.sharepoint.com/personal/joonas_raaska_sykli_fi/Documents/Hankkeet/Kartalle/Laskentatyökalun kehityskansio/2025/"/>
    </mc:Choice>
  </mc:AlternateContent>
  <xr:revisionPtr revIDLastSave="619" documentId="8_{85C52D81-E95D-4DA9-A96C-56F426D51A48}" xr6:coauthVersionLast="47" xr6:coauthVersionMax="47" xr10:uidLastSave="{3F557386-55F5-4C11-840C-E3A056D41701}"/>
  <bookViews>
    <workbookView xWindow="-110" yWindow="-110" windowWidth="19420" windowHeight="10300" tabRatio="877" firstSheet="2" activeTab="6" xr2:uid="{8327E103-8DD3-4DEE-A661-E82DF33E551E}"/>
  </bookViews>
  <sheets>
    <sheet name="Johdanto" sheetId="1" r:id="rId1"/>
    <sheet name="Luotettavuuden arviointi" sheetId="12" r:id="rId2"/>
    <sheet name="S1 Suorat päästöt, polttoaineet" sheetId="2" r:id="rId3"/>
    <sheet name="S2 Ostetun energian päästöt" sheetId="3" r:id="rId4"/>
    <sheet name="S3 Hankinnat" sheetId="6" r:id="rId5"/>
    <sheet name="S3 Jätteet" sheetId="7" r:id="rId6"/>
    <sheet name="S3 Opiskelijaruokailut" sheetId="8" r:id="rId7"/>
    <sheet name="S3 Matkustaminen" sheetId="9" r:id="rId8"/>
    <sheet name="S3 Energian tuotanto ja jakelu" sheetId="4" r:id="rId9"/>
    <sheet name="S3 PAn tuotanto ja jakelu" sheetId="10" r:id="rId10"/>
    <sheet name="Yhteenveto" sheetId="5" r:id="rId11"/>
    <sheet name="Tarkempi koonti" sheetId="11" r:id="rId12"/>
    <sheet name="Lähteet" sheetId="14" r:id="rId13"/>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6" i="8" l="1"/>
  <c r="E35" i="8"/>
  <c r="H16" i="7"/>
  <c r="H26" i="7"/>
  <c r="D2" i="7"/>
  <c r="B11" i="11"/>
  <c r="H22" i="7"/>
  <c r="E39" i="6"/>
  <c r="H39" i="6"/>
  <c r="L42" i="8"/>
  <c r="L37" i="8"/>
  <c r="L38" i="8"/>
  <c r="L39" i="8"/>
  <c r="E11" i="8"/>
  <c r="H41" i="6"/>
  <c r="H36" i="6"/>
  <c r="F3" i="2" l="1"/>
  <c r="G17" i="3" l="1"/>
  <c r="L16" i="3"/>
  <c r="M16" i="3" s="1"/>
  <c r="L15" i="3"/>
  <c r="M15" i="3" s="1"/>
  <c r="L13" i="3"/>
  <c r="T11" i="3"/>
  <c r="L12" i="3"/>
  <c r="M12" i="3" s="1"/>
  <c r="L14" i="3"/>
  <c r="H34" i="6" l="1"/>
  <c r="E34" i="6"/>
  <c r="F53" i="2"/>
  <c r="F55" i="2"/>
  <c r="F56" i="2"/>
  <c r="F57" i="2"/>
  <c r="F58" i="2"/>
  <c r="F59" i="2"/>
  <c r="F60" i="2"/>
  <c r="F61" i="2"/>
  <c r="F62" i="2"/>
  <c r="F63" i="2"/>
  <c r="F64" i="2"/>
  <c r="F65" i="2"/>
  <c r="F66" i="2"/>
  <c r="F54" i="2"/>
  <c r="R7" i="6"/>
  <c r="R8" i="6"/>
  <c r="R9" i="6"/>
  <c r="R10" i="6"/>
  <c r="R11" i="6"/>
  <c r="R12" i="6"/>
  <c r="R13" i="6"/>
  <c r="R14" i="6"/>
  <c r="R15" i="6"/>
  <c r="R16" i="6"/>
  <c r="R17" i="6"/>
  <c r="R18" i="6"/>
  <c r="R19" i="6"/>
  <c r="R20" i="6"/>
  <c r="R21" i="6"/>
  <c r="R22" i="6"/>
  <c r="R23" i="6"/>
  <c r="R24" i="6"/>
  <c r="R25" i="6"/>
  <c r="R26" i="6"/>
  <c r="R27" i="6"/>
  <c r="R28" i="6"/>
  <c r="R29" i="6"/>
  <c r="R30" i="6"/>
  <c r="R31" i="6"/>
  <c r="R32" i="6"/>
  <c r="R6" i="6"/>
  <c r="F67" i="2" l="1"/>
  <c r="L27" i="7"/>
  <c r="E17" i="7"/>
  <c r="E18" i="7"/>
  <c r="E19" i="7"/>
  <c r="E20" i="7"/>
  <c r="E21" i="7"/>
  <c r="E6" i="7"/>
  <c r="E7" i="7"/>
  <c r="E8" i="7"/>
  <c r="E9" i="7"/>
  <c r="E10" i="7"/>
  <c r="E11" i="7"/>
  <c r="E12" i="7"/>
  <c r="E13" i="7"/>
  <c r="E14" i="7"/>
  <c r="E15" i="7"/>
  <c r="E16" i="7"/>
  <c r="E5" i="7"/>
  <c r="K42" i="6"/>
  <c r="L42" i="6"/>
  <c r="X17" i="3"/>
  <c r="I27" i="2"/>
  <c r="B24" i="10" l="1"/>
  <c r="D24" i="10" s="1"/>
  <c r="B23" i="10"/>
  <c r="D23" i="10" s="1"/>
  <c r="B22" i="10"/>
  <c r="B21" i="10"/>
  <c r="H30" i="3"/>
  <c r="G30" i="3"/>
  <c r="P30" i="3"/>
  <c r="O30" i="3"/>
  <c r="X30" i="3"/>
  <c r="W30" i="3"/>
  <c r="AF30" i="3"/>
  <c r="AE30" i="3"/>
  <c r="AF17" i="3"/>
  <c r="AE17" i="3"/>
  <c r="W17" i="3"/>
  <c r="P17" i="3"/>
  <c r="O17" i="3"/>
  <c r="H27" i="2"/>
  <c r="L35" i="8"/>
  <c r="L36" i="8"/>
  <c r="L41" i="8"/>
  <c r="E42" i="8"/>
  <c r="E41" i="8"/>
  <c r="H17" i="7"/>
  <c r="H18" i="7"/>
  <c r="H19" i="7"/>
  <c r="H20" i="7"/>
  <c r="H21" i="7"/>
  <c r="D24" i="2"/>
  <c r="D25" i="2"/>
  <c r="H24" i="4"/>
  <c r="G48" i="8"/>
  <c r="F48" i="8"/>
  <c r="I67" i="2"/>
  <c r="H67" i="2"/>
  <c r="E24" i="6"/>
  <c r="C15" i="11"/>
  <c r="C14" i="11"/>
  <c r="C13" i="11"/>
  <c r="C12" i="11"/>
  <c r="C11" i="11"/>
  <c r="C10" i="11"/>
  <c r="C5" i="11"/>
  <c r="C9" i="11"/>
  <c r="C8" i="11"/>
  <c r="C7" i="11"/>
  <c r="C6" i="11"/>
  <c r="AI27" i="3"/>
  <c r="AJ27" i="3" s="1"/>
  <c r="AB27" i="3"/>
  <c r="AC27" i="3" s="1"/>
  <c r="T27" i="3"/>
  <c r="U27" i="3" s="1"/>
  <c r="L27" i="3"/>
  <c r="M27" i="3" s="1"/>
  <c r="O42" i="8" l="1"/>
  <c r="N42" i="8"/>
  <c r="G42" i="8"/>
  <c r="F42" i="8"/>
  <c r="H25" i="10"/>
  <c r="G25" i="10"/>
  <c r="I24" i="4"/>
  <c r="L22" i="9"/>
  <c r="K22" i="9"/>
  <c r="O48" i="8" l="1"/>
  <c r="N48" i="8"/>
  <c r="K27" i="7"/>
  <c r="H17" i="3"/>
  <c r="L28" i="3"/>
  <c r="M28" i="3" s="1"/>
  <c r="T28" i="3"/>
  <c r="U28" i="3" s="1"/>
  <c r="AB28" i="3"/>
  <c r="AC28" i="3" s="1"/>
  <c r="AI28" i="3"/>
  <c r="AJ28" i="3" s="1"/>
  <c r="E10" i="6" l="1"/>
  <c r="H10" i="7" l="1"/>
  <c r="L32" i="8"/>
  <c r="L33" i="8"/>
  <c r="L34" i="8"/>
  <c r="E22" i="6"/>
  <c r="E7" i="6"/>
  <c r="E8" i="6"/>
  <c r="H32" i="6"/>
  <c r="H35" i="6"/>
  <c r="E32" i="6"/>
  <c r="E35" i="6"/>
  <c r="H38" i="6"/>
  <c r="E38" i="6"/>
  <c r="L47" i="8"/>
  <c r="E47" i="8"/>
  <c r="L46" i="8"/>
  <c r="E46" i="8"/>
  <c r="L45" i="8"/>
  <c r="E45" i="8"/>
  <c r="E34" i="8"/>
  <c r="E33" i="8"/>
  <c r="E32" i="8"/>
  <c r="L31" i="8"/>
  <c r="E31" i="8"/>
  <c r="L30" i="8"/>
  <c r="L29" i="8"/>
  <c r="E29" i="8"/>
  <c r="L28" i="8"/>
  <c r="E28" i="8"/>
  <c r="L27" i="8"/>
  <c r="E27" i="8"/>
  <c r="L26" i="8"/>
  <c r="L25" i="8"/>
  <c r="E25" i="8"/>
  <c r="L24" i="8"/>
  <c r="E23" i="8"/>
  <c r="L22" i="8"/>
  <c r="E22" i="8"/>
  <c r="L21" i="8"/>
  <c r="E21" i="8"/>
  <c r="E20" i="8"/>
  <c r="L19" i="8"/>
  <c r="E19" i="8"/>
  <c r="L18" i="8"/>
  <c r="E18" i="8"/>
  <c r="E17" i="8"/>
  <c r="L16" i="8"/>
  <c r="L15" i="8"/>
  <c r="E15" i="8"/>
  <c r="L14" i="8"/>
  <c r="E14" i="8"/>
  <c r="L13" i="8"/>
  <c r="E13" i="8"/>
  <c r="L12" i="8"/>
  <c r="E12" i="8"/>
  <c r="L10" i="8"/>
  <c r="E10" i="8"/>
  <c r="L9" i="8"/>
  <c r="E9" i="8"/>
  <c r="L8" i="8"/>
  <c r="E8" i="8"/>
  <c r="L7" i="8"/>
  <c r="E7" i="8"/>
  <c r="L6" i="8"/>
  <c r="E6" i="8"/>
  <c r="H6" i="7"/>
  <c r="H7" i="7"/>
  <c r="H8" i="7"/>
  <c r="H9" i="7"/>
  <c r="H11" i="7"/>
  <c r="H12" i="7"/>
  <c r="H13" i="7"/>
  <c r="H14" i="7"/>
  <c r="H15" i="7"/>
  <c r="H5" i="7"/>
  <c r="E48" i="8" l="1"/>
  <c r="L48" i="8"/>
  <c r="B19" i="10"/>
  <c r="B17" i="10"/>
  <c r="B15" i="10"/>
  <c r="B14" i="10"/>
  <c r="B13" i="10"/>
  <c r="B12" i="10"/>
  <c r="B10" i="10"/>
  <c r="B9" i="10"/>
  <c r="B8" i="10"/>
  <c r="B7" i="10"/>
  <c r="B6" i="10"/>
  <c r="D23" i="2"/>
  <c r="D22" i="2"/>
  <c r="D20" i="2"/>
  <c r="D18" i="2"/>
  <c r="D16" i="2"/>
  <c r="D15" i="2"/>
  <c r="D14" i="2"/>
  <c r="D13" i="2"/>
  <c r="D11" i="2"/>
  <c r="D10" i="2"/>
  <c r="D9" i="2"/>
  <c r="D8" i="2"/>
  <c r="D7" i="2"/>
  <c r="B2" i="8" l="1"/>
  <c r="B12" i="11" s="1"/>
  <c r="D26" i="2"/>
  <c r="B5" i="11" s="1"/>
  <c r="B6" i="11"/>
  <c r="L49" i="8"/>
  <c r="D9" i="4"/>
  <c r="D8" i="4"/>
  <c r="D18" i="4"/>
  <c r="D19" i="4"/>
  <c r="D20" i="4"/>
  <c r="D21" i="4"/>
  <c r="D22" i="4"/>
  <c r="D17" i="4"/>
  <c r="D12" i="4"/>
  <c r="D13" i="4"/>
  <c r="D14" i="4"/>
  <c r="D11" i="4"/>
  <c r="D22" i="10"/>
  <c r="D21" i="10"/>
  <c r="D19" i="10"/>
  <c r="D17" i="10"/>
  <c r="D15" i="10"/>
  <c r="D14" i="10"/>
  <c r="D13" i="10"/>
  <c r="D12" i="10"/>
  <c r="D10" i="10"/>
  <c r="D9" i="10"/>
  <c r="D8" i="10"/>
  <c r="D7" i="10"/>
  <c r="D6" i="10"/>
  <c r="H21" i="9"/>
  <c r="D21" i="9"/>
  <c r="H20" i="9"/>
  <c r="D20" i="9"/>
  <c r="H19" i="9"/>
  <c r="D19" i="9"/>
  <c r="H18" i="9"/>
  <c r="D18" i="9"/>
  <c r="D16" i="9"/>
  <c r="D15" i="9"/>
  <c r="D14" i="9"/>
  <c r="D13" i="9"/>
  <c r="D12" i="9"/>
  <c r="D11" i="9"/>
  <c r="D10" i="9"/>
  <c r="D9" i="9"/>
  <c r="D8" i="9"/>
  <c r="H7" i="9"/>
  <c r="D7" i="9"/>
  <c r="H40" i="6"/>
  <c r="E40" i="6"/>
  <c r="H31" i="6"/>
  <c r="E31" i="6"/>
  <c r="H30" i="6"/>
  <c r="E30" i="6"/>
  <c r="H29" i="6"/>
  <c r="E29" i="6"/>
  <c r="H28" i="6"/>
  <c r="E28" i="6"/>
  <c r="H27" i="6"/>
  <c r="E27" i="6"/>
  <c r="H26" i="6"/>
  <c r="E26" i="6"/>
  <c r="H25" i="6"/>
  <c r="E25" i="6"/>
  <c r="H23" i="6"/>
  <c r="E23" i="6"/>
  <c r="H22" i="6"/>
  <c r="H21" i="6"/>
  <c r="E21" i="6"/>
  <c r="H20" i="6"/>
  <c r="E20" i="6"/>
  <c r="E19" i="6"/>
  <c r="H18" i="6"/>
  <c r="E18" i="6"/>
  <c r="H17" i="6"/>
  <c r="E17" i="6"/>
  <c r="H16" i="6"/>
  <c r="E16" i="6"/>
  <c r="H15" i="6"/>
  <c r="E15" i="6"/>
  <c r="H14" i="6"/>
  <c r="E14" i="6"/>
  <c r="H13" i="6"/>
  <c r="E13" i="6"/>
  <c r="H12" i="6"/>
  <c r="E12" i="6"/>
  <c r="H11" i="6"/>
  <c r="E11" i="6"/>
  <c r="H9" i="6"/>
  <c r="E9" i="6"/>
  <c r="H8" i="6"/>
  <c r="H7" i="6"/>
  <c r="H6" i="6"/>
  <c r="E6" i="6"/>
  <c r="D25" i="10" l="1"/>
  <c r="B2" i="10" s="1"/>
  <c r="F2" i="2"/>
  <c r="B5" i="5" s="1"/>
  <c r="D22" i="9"/>
  <c r="E41" i="6"/>
  <c r="AI26" i="3"/>
  <c r="AJ26" i="3" s="1"/>
  <c r="AB26" i="3"/>
  <c r="AC26" i="3" s="1"/>
  <c r="T26" i="3"/>
  <c r="U26" i="3" s="1"/>
  <c r="L26" i="3"/>
  <c r="M26" i="3" s="1"/>
  <c r="AD30" i="3"/>
  <c r="V30" i="3"/>
  <c r="N30" i="3"/>
  <c r="F30" i="3"/>
  <c r="E30" i="3"/>
  <c r="AI29" i="3"/>
  <c r="AJ29" i="3" s="1"/>
  <c r="AB29" i="3"/>
  <c r="AC29" i="3" s="1"/>
  <c r="T29" i="3"/>
  <c r="U29" i="3" s="1"/>
  <c r="L29" i="3"/>
  <c r="M29" i="3" s="1"/>
  <c r="AI25" i="3"/>
  <c r="AJ25" i="3" s="1"/>
  <c r="AB25" i="3"/>
  <c r="AC25" i="3" s="1"/>
  <c r="T25" i="3"/>
  <c r="U25" i="3" s="1"/>
  <c r="L25" i="3"/>
  <c r="M25" i="3" s="1"/>
  <c r="AI24" i="3"/>
  <c r="AJ24" i="3" s="1"/>
  <c r="AB24" i="3"/>
  <c r="AC24" i="3" s="1"/>
  <c r="T24" i="3"/>
  <c r="U24" i="3" s="1"/>
  <c r="L24" i="3"/>
  <c r="M24" i="3" s="1"/>
  <c r="AD17" i="3"/>
  <c r="V17" i="3"/>
  <c r="N17" i="3"/>
  <c r="F17" i="3"/>
  <c r="E17" i="3"/>
  <c r="AI16" i="3"/>
  <c r="AJ16" i="3" s="1"/>
  <c r="AB16" i="3"/>
  <c r="AC16" i="3" s="1"/>
  <c r="T16" i="3"/>
  <c r="U16" i="3" s="1"/>
  <c r="AI15" i="3"/>
  <c r="AJ15" i="3" s="1"/>
  <c r="AB15" i="3"/>
  <c r="AC15" i="3" s="1"/>
  <c r="T15" i="3"/>
  <c r="U15" i="3" s="1"/>
  <c r="AI14" i="3"/>
  <c r="AJ14" i="3" s="1"/>
  <c r="AB14" i="3"/>
  <c r="AC14" i="3" s="1"/>
  <c r="T14" i="3"/>
  <c r="U14" i="3" s="1"/>
  <c r="M14" i="3"/>
  <c r="AI13" i="3"/>
  <c r="AJ13" i="3" s="1"/>
  <c r="AB13" i="3"/>
  <c r="AC13" i="3" s="1"/>
  <c r="T13" i="3"/>
  <c r="U13" i="3" s="1"/>
  <c r="M13" i="3"/>
  <c r="AI12" i="3"/>
  <c r="AJ12" i="3" s="1"/>
  <c r="AB12" i="3"/>
  <c r="AC12" i="3" s="1"/>
  <c r="T12" i="3"/>
  <c r="U12" i="3" s="1"/>
  <c r="AI11" i="3"/>
  <c r="AJ11" i="3" s="1"/>
  <c r="AB11" i="3"/>
  <c r="AC11" i="3" s="1"/>
  <c r="U11" i="3"/>
  <c r="L11" i="3"/>
  <c r="M11" i="3" s="1"/>
  <c r="B2" i="6" l="1"/>
  <c r="B14" i="11"/>
  <c r="L30" i="3"/>
  <c r="AB17" i="3"/>
  <c r="AB30" i="3"/>
  <c r="L17" i="3"/>
  <c r="AI17" i="3"/>
  <c r="T17" i="3"/>
  <c r="AI30" i="3"/>
  <c r="T30" i="3"/>
  <c r="Q3" i="3" l="1"/>
  <c r="B7" i="11" s="1"/>
  <c r="Q2" i="3"/>
  <c r="Q6" i="3"/>
  <c r="B10" i="11" s="1"/>
  <c r="Q5" i="3"/>
  <c r="B9" i="11" s="1"/>
  <c r="Q4" i="3"/>
  <c r="B8" i="11" s="1"/>
  <c r="B6" i="5"/>
  <c r="D6" i="4"/>
  <c r="D24" i="4" l="1"/>
  <c r="B2" i="4" l="1"/>
  <c r="B15" i="11" l="1"/>
  <c r="H8" i="9"/>
  <c r="H16" i="9"/>
  <c r="H15" i="9"/>
  <c r="H13" i="9"/>
  <c r="H12" i="9"/>
  <c r="H9" i="9"/>
  <c r="H11" i="9"/>
  <c r="H10" i="9"/>
  <c r="H14" i="9"/>
  <c r="H22" i="9" l="1"/>
  <c r="B2" i="9" s="1"/>
  <c r="B13" i="11"/>
  <c r="B17" i="11" s="1"/>
  <c r="B7" i="5"/>
  <c r="B8"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Timo Huurinainen</author>
  </authors>
  <commentList>
    <comment ref="I27" authorId="0" shapeId="0" xr:uid="{698ABCDE-ABF8-41B4-A160-9C22CD9B4D7B}">
      <text>
        <r>
          <rPr>
            <b/>
            <sz val="9"/>
            <color indexed="81"/>
            <rFont val="Tahoma"/>
            <family val="2"/>
          </rPr>
          <t>Timo Huurinainen:</t>
        </r>
        <r>
          <rPr>
            <sz val="9"/>
            <color indexed="81"/>
            <rFont val="Tahoma"/>
            <family val="2"/>
          </rPr>
          <t xml:space="preserve">
HUOM! Jos kaikkiiin kohtiin ei syötetä lukuarvoja, niin silloin täytyy laskukaavan jakaja muuttaa syötettyjen lukuarvojen  kappalemääräksi.</t>
        </r>
      </text>
    </comment>
    <comment ref="H67" authorId="0" shapeId="0" xr:uid="{DF2CDD70-0060-4576-9112-F29374BC8522}">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I67" authorId="0" shapeId="0" xr:uid="{480E318C-4C7D-4BB9-B4AC-5E6C6D6AE6AD}">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Asseri Laitinen</author>
    <author>Timo Huurinainen</author>
  </authors>
  <commentList>
    <comment ref="E10" authorId="0" shapeId="0" xr:uid="{1A6EB22C-4996-48A9-A92B-61699D63E858}">
      <text>
        <r>
          <rPr>
            <sz val="9"/>
            <color indexed="81"/>
            <rFont val="Tahoma"/>
            <family val="2"/>
          </rPr>
          <t>bruttoneliöt sisältävät käytävät, aulat ym. yleiset tilat</t>
        </r>
      </text>
    </comment>
    <comment ref="G17" authorId="1" shapeId="0" xr:uid="{DA404EB8-1B86-4F82-B6E3-6517BAE9808B}">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H17" authorId="1" shapeId="0" xr:uid="{3560C2E9-BB6A-46D0-92A8-10F61EF1693B}">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O17" authorId="1" shapeId="0" xr:uid="{5304686B-9A95-479F-9306-E36BA64D5D15}">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P17" authorId="1" shapeId="0" xr:uid="{FA15300D-C37C-40F8-B628-04B0E3ADD221}">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W17" authorId="1" shapeId="0" xr:uid="{939A4E36-6C58-40CF-B0D2-39202D6608CF}">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X17" authorId="1" shapeId="0" xr:uid="{9D41E4A5-CC69-42DB-8253-E631214C96F0}">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AE17" authorId="1" shapeId="0" xr:uid="{784BE14C-88F0-4F64-823E-834DECF3CD7D}">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AF17" authorId="1" shapeId="0" xr:uid="{9052C667-FB6D-4B87-B0BF-F4BCA8BE1B04}">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E23" authorId="0" shapeId="0" xr:uid="{C5AA5F64-A3B6-4A7A-96AD-A95645467A12}">
      <text>
        <r>
          <rPr>
            <sz val="9"/>
            <color indexed="81"/>
            <rFont val="Tahoma"/>
            <family val="2"/>
          </rPr>
          <t>bruttoneliöt sisältävät käytävät, aulat ym. yleiset tilat</t>
        </r>
      </text>
    </comment>
    <comment ref="G30" authorId="1" shapeId="0" xr:uid="{FC67E3BB-14C4-4FFF-B869-1021F273E7C5}">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H30" authorId="1" shapeId="0" xr:uid="{C84CE739-0321-4F6B-A0D1-506B8EC81BD4}">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O30" authorId="1" shapeId="0" xr:uid="{8AD9473C-9F57-4A86-B8EE-036DB228F5BA}">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P30" authorId="1" shapeId="0" xr:uid="{48D0923A-AE21-4EA5-936A-F671BB2ED839}">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W30" authorId="1" shapeId="0" xr:uid="{3BA8074A-6EF2-41EE-B60C-6B5178AF5E8A}">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X30" authorId="1" shapeId="0" xr:uid="{5432CD4F-55DA-4BD7-B438-A7ADD3EE29EE}">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AE30" authorId="1" shapeId="0" xr:uid="{280C9129-AE81-435D-9E74-3C862CE77763}">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AF30" authorId="1" shapeId="0" xr:uid="{F6C36796-1BAF-44BF-80FE-AEDA52DE4197}">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Timo Huurinainen</author>
  </authors>
  <commentList>
    <comment ref="C24" authorId="0" shapeId="0" xr:uid="{84D1AD91-DA52-4A49-BEFD-138BC5EECE34}">
      <text>
        <r>
          <rPr>
            <b/>
            <sz val="9"/>
            <color indexed="81"/>
            <rFont val="Tahoma"/>
            <family val="2"/>
          </rPr>
          <t>Timo Huurinainen:</t>
        </r>
        <r>
          <rPr>
            <sz val="9"/>
            <color indexed="81"/>
            <rFont val="Tahoma"/>
            <family val="2"/>
          </rPr>
          <t xml:space="preserve">
kgCO2e/Gt</t>
        </r>
      </text>
    </comment>
    <comment ref="K42" authorId="0" shapeId="0" xr:uid="{DBD269D2-BB39-4CA1-B4AB-91DC166A8A62}">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L42" authorId="0" shapeId="0" xr:uid="{5A8F30EE-FD79-494C-BFCF-2B863D3F5C2F}">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Timo Huurinainen</author>
  </authors>
  <commentList>
    <comment ref="K27" authorId="0" shapeId="0" xr:uid="{672B1DF1-E4C8-4DE2-BBB4-50528C4F6119}">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L27" authorId="0" shapeId="0" xr:uid="{E723DDF2-D15D-4EF9-9BCA-E3E59F7A7A3A}">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Timo Huurinainen</author>
  </authors>
  <commentList>
    <comment ref="F42" authorId="0" shapeId="0" xr:uid="{1F521436-E0A2-43EC-9E4B-14A317783541}">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G42" authorId="0" shapeId="0" xr:uid="{7C72CF2A-8FF7-4698-9E28-C25B4165A0DB}">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N42" authorId="0" shapeId="0" xr:uid="{E8395B27-20BF-40C9-BB22-A23561F97A84}">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O42" authorId="0" shapeId="0" xr:uid="{9CC11435-7BD2-4F62-BE34-00498E6D53DA}">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F48" authorId="0" shapeId="0" xr:uid="{248E0E34-4AD1-4900-B9E2-FAEBF16F3E76}">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G48" authorId="0" shapeId="0" xr:uid="{FA10DB69-1E5D-400B-AC95-A04FD6122524}">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N48" authorId="0" shapeId="0" xr:uid="{A09C99D6-39DC-4B87-9313-07398AC3933B}">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O48" authorId="0" shapeId="0" xr:uid="{B36E3978-6133-42CC-9298-E149C99ECF49}">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Timo Huurinainen</author>
  </authors>
  <commentList>
    <comment ref="A8" authorId="0" shapeId="0" xr:uid="{6A3946CC-859A-4836-AC91-73B59E14FF63}">
      <text>
        <r>
          <rPr>
            <b/>
            <sz val="9"/>
            <color indexed="81"/>
            <rFont val="Tahoma"/>
            <family val="2"/>
          </rPr>
          <t>Timo Huurinainen:</t>
        </r>
        <r>
          <rPr>
            <sz val="9"/>
            <color indexed="81"/>
            <rFont val="Tahoma"/>
            <family val="2"/>
          </rPr>
          <t xml:space="preserve">
Tässä huomioidaan auton kilometrikulut, koska tämä selkeästi merkityksellisyydeltään yleisin. Jos organisaatio haluaa tehdä tarkemman laskennan, niin se voi tehdä itse. </t>
        </r>
      </text>
    </comment>
    <comment ref="C10" authorId="0" shapeId="0" xr:uid="{8160275E-C6E9-4F2C-8055-DBBEF437D3CA}">
      <text>
        <r>
          <rPr>
            <b/>
            <sz val="9"/>
            <color indexed="81"/>
            <rFont val="Tahoma"/>
            <family val="2"/>
          </rPr>
          <t>Timo Huurinainen:</t>
        </r>
        <r>
          <rPr>
            <sz val="9"/>
            <color indexed="81"/>
            <rFont val="Tahoma"/>
            <family val="2"/>
          </rPr>
          <t xml:space="preserve">
Päästökerroin 0,068kg CO2e/hkm on bussiliikenne kaupungissa.
Päästökerroin 0,054kg CO2e/hkm on bussiliikenne pitkillä matkoilla.</t>
        </r>
      </text>
    </comment>
    <comment ref="C12" authorId="0" shapeId="0" xr:uid="{0FAE090F-BEAF-4BD3-BA91-69B729780309}">
      <text>
        <r>
          <rPr>
            <b/>
            <sz val="9"/>
            <color indexed="81"/>
            <rFont val="Tahoma"/>
            <family val="2"/>
          </rPr>
          <t>Timo Huurinainen:</t>
        </r>
        <r>
          <rPr>
            <sz val="9"/>
            <color indexed="81"/>
            <rFont val="Tahoma"/>
            <family val="2"/>
          </rPr>
          <t xml:space="preserve">
Päästökerroin 0,068kg CO2e/hkm on bussiliikenne kaupungissa.
Päästökerroin 0,054kg CO2e/hkm on bussiliikenne pitkillä matkoilla.</t>
        </r>
      </text>
    </comment>
    <comment ref="L22" authorId="0" shapeId="0" xr:uid="{47075C6F-8A9B-45A8-92EF-E06D39A42C1D}">
      <text>
        <r>
          <rPr>
            <b/>
            <sz val="9"/>
            <color indexed="81"/>
            <rFont val="Tahoma"/>
            <family val="2"/>
          </rPr>
          <t>Timo Huurinainen:</t>
        </r>
        <r>
          <rPr>
            <sz val="9"/>
            <color indexed="81"/>
            <rFont val="Tahoma"/>
            <family val="2"/>
          </rPr>
          <t xml:space="preserve">
HUOM! Jos kaikkiiin kohtiin ei syötetä lukuarvoja, niin silloin täytyy laskukaavan jakaja muuttaa syötettyjen lukuarvojen  kappalemääräksi.</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Timo Huurinainen</author>
  </authors>
  <commentList>
    <comment ref="B6" authorId="0" shapeId="0" xr:uid="{D9C8DFC1-E3DB-4B2B-BFE2-6B04B15CAFCA}">
      <text>
        <r>
          <rPr>
            <b/>
            <sz val="9"/>
            <color indexed="81"/>
            <rFont val="Tahoma"/>
            <family val="2"/>
          </rPr>
          <t>Timo Huurinainen:</t>
        </r>
        <r>
          <rPr>
            <sz val="9"/>
            <color indexed="81"/>
            <rFont val="Tahoma"/>
            <family val="2"/>
          </rPr>
          <t xml:space="preserve">
Syötä tähän ruutuun organisaation lämmön ja jäähdytyksen kokonaispäästöarvo (tCO₂e).
Energian tuotannon ja jakelun hiilidioksidipäästö lasketaan organisaation lämmön ja jäähdytyksen kokonaispäästöstä.</t>
        </r>
      </text>
    </comment>
    <comment ref="D6" authorId="0" shapeId="0" xr:uid="{F0B0E2C1-F2A4-4B01-9374-AC8DB35B6830}">
      <text>
        <r>
          <rPr>
            <b/>
            <sz val="9"/>
            <color indexed="81"/>
            <rFont val="Tahoma"/>
            <family val="2"/>
          </rPr>
          <t>Timo Huurinainen:</t>
        </r>
        <r>
          <rPr>
            <sz val="9"/>
            <color indexed="81"/>
            <rFont val="Tahoma"/>
            <family val="2"/>
          </rPr>
          <t xml:space="preserve">
Lasketaan organisaation lämmön tuotannon kokonaispäästöstä.</t>
        </r>
      </text>
    </comment>
    <comment ref="B11" authorId="0" shapeId="0" xr:uid="{A2D70EBD-03ED-4308-B082-DE965B7D6062}">
      <text>
        <r>
          <rPr>
            <b/>
            <sz val="9"/>
            <color indexed="81"/>
            <rFont val="Tahoma"/>
            <family val="2"/>
          </rPr>
          <t>Timo Huurinainen:</t>
        </r>
        <r>
          <rPr>
            <sz val="9"/>
            <color indexed="81"/>
            <rFont val="Tahoma"/>
            <family val="2"/>
          </rPr>
          <t xml:space="preserve">
Syötä tähän ruutuun organisaation kulutetun sähkön määrä.
</t>
        </r>
      </text>
    </comment>
    <comment ref="A12" authorId="0" shapeId="0" xr:uid="{A801AF6D-C66F-493A-BD55-0629B71686E9}">
      <text>
        <r>
          <rPr>
            <b/>
            <sz val="9"/>
            <color indexed="81"/>
            <rFont val="Tahoma"/>
            <family val="2"/>
          </rPr>
          <t>Timo Huurinainen:</t>
        </r>
        <r>
          <rPr>
            <sz val="9"/>
            <color indexed="81"/>
            <rFont val="Tahoma"/>
            <family val="2"/>
          </rPr>
          <t xml:space="preserve">
Aurinkoenergian tuotannon ja jakelun CO2-päästöt riipuvat aurinkokennotyypistä ja hyötysuhteesta</t>
        </r>
      </text>
    </comment>
    <comment ref="I24" authorId="0" shapeId="0" xr:uid="{B465981C-0970-4816-98B1-3258CD1CECD3}">
      <text>
        <r>
          <rPr>
            <b/>
            <sz val="9"/>
            <color indexed="81"/>
            <rFont val="Tahoma"/>
            <family val="2"/>
          </rPr>
          <t>Timo Huurinainen:</t>
        </r>
        <r>
          <rPr>
            <sz val="9"/>
            <color indexed="81"/>
            <rFont val="Tahoma"/>
            <family val="2"/>
          </rPr>
          <t xml:space="preserve">
HUOM! Jos kaikkiiin kohtiin ei syötetä lukuarvoja, niin silloin täytyy laskukaavan jakaja muuttaa syötettyjen lukuarvojen  kappalemääräksi.</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Timo Huurinainen</author>
  </authors>
  <commentList>
    <comment ref="H25" authorId="0" shapeId="0" xr:uid="{9262594D-94D0-4DBA-B9C6-C860BA4AC7B3}">
      <text>
        <r>
          <rPr>
            <b/>
            <sz val="9"/>
            <color indexed="81"/>
            <rFont val="Tahoma"/>
            <family val="2"/>
          </rPr>
          <t>Timo Huurinainen:</t>
        </r>
        <r>
          <rPr>
            <sz val="9"/>
            <color indexed="81"/>
            <rFont val="Tahoma"/>
            <family val="2"/>
          </rPr>
          <t xml:space="preserve">
HUOM! Jos kaikkiiin kohtiin ei syötetä lukuarvoja, niin silloin täytyy laskukaavan jakaja muuttaa syötettyjen lukuarvojen  kappalemääräksi.</t>
        </r>
      </text>
    </comment>
  </commentList>
</comments>
</file>

<file path=xl/sharedStrings.xml><?xml version="1.0" encoding="utf-8"?>
<sst xmlns="http://schemas.openxmlformats.org/spreadsheetml/2006/main" count="945" uniqueCount="552">
  <si>
    <t xml:space="preserve">Koulutuksen järjestäjä: </t>
  </si>
  <si>
    <t>Versio 1.7.2</t>
  </si>
  <si>
    <t>Laskuri pohjautuu soveltuvin osin GHG protokollaan</t>
  </si>
  <si>
    <t>Työkalun välilehdet</t>
  </si>
  <si>
    <t>Lisätietoja sivulta https://ghgprotocol.org/</t>
  </si>
  <si>
    <t xml:space="preserve">   * Johdanto</t>
  </si>
  <si>
    <t xml:space="preserve">   * Luotettavuuden arviointi</t>
  </si>
  <si>
    <t>HUOM!</t>
  </si>
  <si>
    <t xml:space="preserve">   * S1 Suorat päästöt, polttoaineet</t>
  </si>
  <si>
    <t>Lataa Excel omalle koneelle ja nimeä se oman koulutuksen järjestäjän nimella nimellä</t>
  </si>
  <si>
    <t xml:space="preserve">   * S2 Ostetun energian päästöt</t>
  </si>
  <si>
    <t>KJ:n lyhenne_laskentavuosi_laskentapäivämäärä tai versionumero_hiilijalanjälken laskentatyökalu</t>
  </si>
  <si>
    <t xml:space="preserve">   * S3 Hankinnat</t>
  </si>
  <si>
    <t xml:space="preserve">   * S3 Jätteet</t>
  </si>
  <si>
    <t xml:space="preserve">   * S3 Opiskelijaruokailut</t>
  </si>
  <si>
    <t xml:space="preserve">Työkalun ovat kehittäneet Timo Huurinainen (Luovi), Kati Lundgren (SAKKY), </t>
  </si>
  <si>
    <t xml:space="preserve">   * S3 Työnantajan matkat</t>
  </si>
  <si>
    <t>Mikko Yli-Kauppila (SASKY), Tapio Pelto (Sykli) ja Tiina Nurmi (LHKK). Työkalun jatkokehityksestä</t>
  </si>
  <si>
    <t xml:space="preserve">   * S3 Polttoaineiden tuotanto ja jakelu</t>
  </si>
  <si>
    <t xml:space="preserve">vastaa Suomen ympäristöopisto Sykli. Palautetta ja kehitysehdotuksia voi lähettää </t>
  </si>
  <si>
    <t xml:space="preserve">   * S3 Energian tuotanto ja jakelu</t>
  </si>
  <si>
    <t xml:space="preserve">joonas.raaska@sykli.fi </t>
  </si>
  <si>
    <t xml:space="preserve">   * Lähteet</t>
  </si>
  <si>
    <t xml:space="preserve">   * Yhteenveto</t>
  </si>
  <si>
    <t xml:space="preserve">   * Tarkempi yhteenveto</t>
  </si>
  <si>
    <t>Päivitykset:</t>
  </si>
  <si>
    <t>9.5.2023 Lisätty välilehdelle S3 Jätteet rivi, jossa voi ilmoittaa jäteyhtiön ilmoittaman kokonaispäästön. (ver 1.1)</t>
  </si>
  <si>
    <t>12.5.2023 Korjattu välilehdelle S1 Suorat päästöt, polttoaineet soluun D25 virheellinen laskukaava. (Ver 1.2)</t>
  </si>
  <si>
    <t>23.5.2023 Korjattu välilehden Scope 2 yläreunan laskukaavojen virheet sekä avattu taulukon suojauksia siten, että rivejä voi helpommin lisätä sekä muokata tarvittaessa laskukaavoja lukuunottamatta taulukkojen ensimmäisiä rivejä. Eri välilehtien suojauksia avattu, jotta rivejä voi lisätä. (ver 1.3)</t>
  </si>
  <si>
    <t>26.5.2023 Korjattu välilehdelle S3 Jätteet-kohdan Jätepalveluiden ostomäärä euroina virheellinen laskukaava. (Ver 1.4)</t>
  </si>
  <si>
    <t>30.5.2023 Korjattu välilehtien Yhteenveto ja Tarkempi koonti laskukaavoissa havaitut pari virhettä (ver 1.5)</t>
  </si>
  <si>
    <t>6.6.2023 Korjattu välilehdelle S3 Polttoaineiden tuotanto ja jakelu-kohdan Kylmäaineiden virheellinen laskukaava. (Ver 1.6)</t>
  </si>
  <si>
    <t>26.10.2023 Lisätty S1 Suorat päästöt, polttoaineet muistiinpanokohtaan polttoaineiden jakeluvelvoiteosuudet vuodelta 2022. Lähdeaineistona Tilastokeskus. Merkitty lähdeaineiston tietoihin VVT Lipaston ylläpito on päättynyt 2019. Lisätty S3 Jätteet kohtaan sarakkeen soluihin E5-E27 laskentakaavat (aiemmin on pystynyt itse lisäämään laskentakaavat). Lisätty Kohtaan Tarkempi yhteenveto piirakkakaavio. (ver 1.7)</t>
  </si>
  <si>
    <t>19.3.2024 SYKLI aloittanut VASKI-laskurin 2023 päivitykset. Versio 1.7.1</t>
  </si>
  <si>
    <t>19.3.2024 Vuoden 2023 S1 Polttoaineiden päästökertoimet päivitetty.</t>
  </si>
  <si>
    <t>21.3.2024 Europohjaiset kertoimet päivitetty niihin kohtiin, missä se oli tehty vuoden 2022 laskurissa</t>
  </si>
  <si>
    <t>11.11.2024 S1 Suorat päästöt, polttoaineet välilehdellä muokattu solujen F52-F65 kaavoja. Aikaisemmin laskentakaava antanut tuloksen 1000-kertaisena. (versio 1.7.2)</t>
  </si>
  <si>
    <t>VASKI TP 7 Hiilijalanjäljen laskemisen työkalu. Luetettavuuden arviointi.</t>
  </si>
  <si>
    <t>Organisaation oma arvio, polttoaineet</t>
  </si>
  <si>
    <t>Organisaation oma arvio, kylmäaineet</t>
  </si>
  <si>
    <t>Suosittelemme käyttämään laskennassa ostettua polttoainemäärää</t>
  </si>
  <si>
    <t>Koulutuksen järjestäjän omissa (tai leasing) ajoneuvoissa käytetyt polttoaineet ja kylmälaitteisiin lisätyt kylmäaineet</t>
  </si>
  <si>
    <t>Luotettavuuden arviointi</t>
  </si>
  <si>
    <t>Polttoaine</t>
  </si>
  <si>
    <t>Ostetut polttoaineet / l</t>
  </si>
  <si>
    <t>Päästökerroin CO₂/l  *)</t>
  </si>
  <si>
    <r>
      <t>tCO</t>
    </r>
    <r>
      <rPr>
        <b/>
        <vertAlign val="subscript"/>
        <sz val="12"/>
        <color indexed="8"/>
        <rFont val="Calibri"/>
        <family val="2"/>
        <scheme val="minor"/>
      </rPr>
      <t>2</t>
    </r>
  </si>
  <si>
    <t>Päästökertoimen lähde:</t>
  </si>
  <si>
    <t>Muistiinpanot (esim. mistä tieto on saatu)</t>
  </si>
  <si>
    <t>Päästökerroin</t>
  </si>
  <si>
    <t>Tiedon kerääminen</t>
  </si>
  <si>
    <t>Diesel (l)</t>
  </si>
  <si>
    <t>S1-001</t>
  </si>
  <si>
    <t>1= Tuottajakohtainen menetelmä</t>
  </si>
  <si>
    <t>Uusituva diesel esim. HVO-diesel (l)  BIO</t>
  </si>
  <si>
    <t>2= Hybridimenetelmä</t>
  </si>
  <si>
    <t>Kevyt polttoöljy (l)</t>
  </si>
  <si>
    <t>3= Keskiarvomentelmä</t>
  </si>
  <si>
    <t>Bensiini (l)</t>
  </si>
  <si>
    <t>4= Kulutusperustainen menetelmä</t>
  </si>
  <si>
    <t>Etanoli BIO</t>
  </si>
  <si>
    <t>Ostetut polttoaineet / kg</t>
  </si>
  <si>
    <t>Päästökerroin CO₂/kg  *)</t>
  </si>
  <si>
    <t>Maakaasu nesteytetty (LNG) (kg)</t>
  </si>
  <si>
    <t>Biokaasu (kg) BIO</t>
  </si>
  <si>
    <t>Nestekaasu (propaani) (kg)</t>
  </si>
  <si>
    <t>Nestekaasu (LNG, propaanin ja butaanin seos) (kg)</t>
  </si>
  <si>
    <t>Ostetut polttoaineet / m³</t>
  </si>
  <si>
    <t xml:space="preserve">Päästökerroin CO₂ekv/m³ </t>
  </si>
  <si>
    <r>
      <t>tCO</t>
    </r>
    <r>
      <rPr>
        <b/>
        <vertAlign val="subscript"/>
        <sz val="12"/>
        <color indexed="8"/>
        <rFont val="Calibri"/>
        <family val="2"/>
        <scheme val="minor"/>
      </rPr>
      <t>2</t>
    </r>
    <r>
      <rPr>
        <b/>
        <sz val="12"/>
        <color indexed="8"/>
        <rFont val="Calibri"/>
        <family val="2"/>
        <scheme val="minor"/>
      </rPr>
      <t>e</t>
    </r>
  </si>
  <si>
    <t>Puupohjainen polttoaine esim. hake (i-m³) BIO</t>
  </si>
  <si>
    <t>Muu polttoaine</t>
  </si>
  <si>
    <t>Päästökerroin CO₂ekv/l</t>
  </si>
  <si>
    <t>Adblue-lisäaine</t>
  </si>
  <si>
    <t>S1-003</t>
  </si>
  <si>
    <t>Kylmäaineet</t>
  </si>
  <si>
    <t>Ostetut kylmäaineet / kg</t>
  </si>
  <si>
    <r>
      <t>GWP-arvo kgCO</t>
    </r>
    <r>
      <rPr>
        <b/>
        <sz val="12"/>
        <color theme="1"/>
        <rFont val="Calibri"/>
        <family val="2"/>
      </rPr>
      <t>₂ekv</t>
    </r>
  </si>
  <si>
    <t>Jääkaapit ja pakastimet, ilmalämpö-pumput, ajoneuvojen ilmastointilaitteet</t>
  </si>
  <si>
    <t>Lisätyt kylmäaineet R-134a</t>
  </si>
  <si>
    <t xml:space="preserve">S1-004 </t>
  </si>
  <si>
    <t>Lisätyt kylmäaineet R404A</t>
  </si>
  <si>
    <t>Ostettujen polttoaineiden päästöt yhteensä:</t>
  </si>
  <si>
    <t>t/CO2</t>
  </si>
  <si>
    <t>HUOM! Lue kommentti!</t>
  </si>
  <si>
    <t>Jos ostettua polttoainemäärää ei saada laskettua, niin silloin voi käyttää allaolevaa kilometriperusteista lasketataulukkoa</t>
  </si>
  <si>
    <t>Suosittelemme käyttämään laskennassa ensisijaisesti ostettua polttoainemäärää</t>
  </si>
  <si>
    <t>Jokaiselle ajoneuvolle oma rivi. Lisää rivejä tarpeen mukaan.</t>
  </si>
  <si>
    <t>Koulutuksen järjestäjän omat /leasing-ajoneuvot (ml.  työkoneet yms)</t>
  </si>
  <si>
    <t>Nimi</t>
  </si>
  <si>
    <t>Rekisteritunnus tms.</t>
  </si>
  <si>
    <t>Yksikkö tai kampus</t>
  </si>
  <si>
    <t>Ajoneuvolla ajetut kilometrit (2021)</t>
  </si>
  <si>
    <t>Päästöt</t>
  </si>
  <si>
    <t>kilometrit</t>
  </si>
  <si>
    <t>gCO2e/km</t>
  </si>
  <si>
    <t>tCO2e</t>
  </si>
  <si>
    <t>Ajoneuvo 2</t>
  </si>
  <si>
    <t>Ajoneuvo 3</t>
  </si>
  <si>
    <t>Ajoneuvo 4</t>
  </si>
  <si>
    <t>Ajoneuvo 5</t>
  </si>
  <si>
    <t>Ajoneuvo 6</t>
  </si>
  <si>
    <t>Ajoneuvo 7</t>
  </si>
  <si>
    <t>Ajoneuvo 8</t>
  </si>
  <si>
    <t>Ajoneuvo 9</t>
  </si>
  <si>
    <t>Ajoneuvo 10</t>
  </si>
  <si>
    <t>Ajoneuvo 11</t>
  </si>
  <si>
    <t>Ajoneuvo 12</t>
  </si>
  <si>
    <t>Ajoneuvo 13</t>
  </si>
  <si>
    <t>Ajoneuvo 14</t>
  </si>
  <si>
    <t>Yhteensä</t>
  </si>
  <si>
    <t>t/CO2e</t>
  </si>
  <si>
    <t>Lähteet:</t>
  </si>
  <si>
    <t>S1-003 Euroopan parlamentin ja neuvoston direktiivissä 2003/87/EY tarkoitetusta 
kasvihuonekaasupäästöjen tarkkailusta ja raportoinnista sekä komission asetuksen 
(EU) N:o 601/2012 muuttamisesta 2018 (s.20)</t>
  </si>
  <si>
    <t>S1-004 Tulli, rajoituskäsikirja fluoratut kasvihuonekaasut 23.11.2021</t>
  </si>
  <si>
    <t>S1-006 VTT Lipasto bensiiniajoneuvon päästökerroin *)</t>
  </si>
  <si>
    <t>LIPASTO - Yksikköpäästöt (vtt.fi), avaa yläreunassa oleva -zip-tiedosto</t>
  </si>
  <si>
    <t>S1-007 VTT Lipasto etanoliajoneuvon päästökerroin *)</t>
  </si>
  <si>
    <t>S1-008 VTT Lipasto dieselajoneuvon päästökerroin *) (flexifuel)</t>
  </si>
  <si>
    <t>S1-009 VTT Lipasto kaasukayttöisen ajoneuvon päästökerroin *)</t>
  </si>
  <si>
    <t>S1-010 VTT Lipasto työkoneiden päästökertoimia *)</t>
  </si>
  <si>
    <t>*) VTT Lipaston ylläpito on päättynyt 2019</t>
  </si>
  <si>
    <t>Luotettavuuden arviointi, organisaation  oma arviointi</t>
  </si>
  <si>
    <t>Scope 2 Ostetun energian päästöt yhteensä</t>
  </si>
  <si>
    <t>Scope 2 Ostetun lämmön päästöt yhteensä</t>
  </si>
  <si>
    <t>Jokaiselle kiinteistölle/kiinteistöryhmälle oma rivi. Lisää rivejä tarpeen mukaan.</t>
  </si>
  <si>
    <t>Scope 2 Ostetun sähkön päästöt yhteensä</t>
  </si>
  <si>
    <t>Koulutuksen järjestäjän erilliset kiinteistöt tai kiinteistöryhmät</t>
  </si>
  <si>
    <t>Scope 2 Ostetun jäähdytyksen päästöt yhteensä</t>
  </si>
  <si>
    <t>Scope 3 Ostetun veden (+jätevesi) päästöt yhteensä</t>
  </si>
  <si>
    <t>Kiinteistö</t>
  </si>
  <si>
    <t>Lämmitys</t>
  </si>
  <si>
    <t>Toimittajalta voi kysyä päästökertoimen</t>
  </si>
  <si>
    <t>Sähkönkulutus</t>
  </si>
  <si>
    <t>Jäähdytys</t>
  </si>
  <si>
    <r>
      <t xml:space="preserve">Vesi </t>
    </r>
    <r>
      <rPr>
        <b/>
        <sz val="12"/>
        <color theme="1"/>
        <rFont val="Calibri"/>
        <family val="2"/>
        <scheme val="minor"/>
      </rPr>
      <t>(tiedot ilmoitetaan tässä, mutta päästöt lasketaan Scope 3:een)</t>
    </r>
  </si>
  <si>
    <t>Pinta-ala</t>
  </si>
  <si>
    <t>Kulutus</t>
  </si>
  <si>
    <t>Neliöpäästö</t>
  </si>
  <si>
    <t>Tunnus</t>
  </si>
  <si>
    <t>Vuokrakiinteistö</t>
  </si>
  <si>
    <t>Kampus / yksikkö</t>
  </si>
  <si>
    <r>
      <t>brm</t>
    </r>
    <r>
      <rPr>
        <vertAlign val="superscript"/>
        <sz val="12"/>
        <color rgb="FF000000"/>
        <rFont val="Calibri"/>
        <family val="2"/>
        <scheme val="minor"/>
      </rPr>
      <t xml:space="preserve">2 </t>
    </r>
    <r>
      <rPr>
        <sz val="12"/>
        <color rgb="FF000000"/>
        <rFont val="Calibri"/>
        <family val="2"/>
        <scheme val="minor"/>
      </rPr>
      <t>(brutto-neliöt)</t>
    </r>
  </si>
  <si>
    <t>MWh</t>
  </si>
  <si>
    <t>Lämmöntoimittaja</t>
  </si>
  <si>
    <r>
      <t>kgCO</t>
    </r>
    <r>
      <rPr>
        <vertAlign val="subscript"/>
        <sz val="12"/>
        <color rgb="FF000000"/>
        <rFont val="Calibri"/>
        <family val="2"/>
        <scheme val="minor"/>
      </rPr>
      <t>2</t>
    </r>
    <r>
      <rPr>
        <sz val="12"/>
        <color rgb="FF000000"/>
        <rFont val="Calibri"/>
        <family val="2"/>
        <scheme val="minor"/>
      </rPr>
      <t>e/MWh (1)</t>
    </r>
  </si>
  <si>
    <r>
      <t>tCO</t>
    </r>
    <r>
      <rPr>
        <vertAlign val="subscript"/>
        <sz val="12"/>
        <color rgb="FF000000"/>
        <rFont val="Calibri"/>
        <family val="2"/>
        <scheme val="minor"/>
      </rPr>
      <t>2</t>
    </r>
    <r>
      <rPr>
        <sz val="12"/>
        <color rgb="FF000000"/>
        <rFont val="Calibri"/>
        <family val="2"/>
        <scheme val="minor"/>
      </rPr>
      <t>e</t>
    </r>
  </si>
  <si>
    <r>
      <t>kgCO</t>
    </r>
    <r>
      <rPr>
        <vertAlign val="subscript"/>
        <sz val="12"/>
        <color rgb="FF000000"/>
        <rFont val="Calibri"/>
        <family val="2"/>
        <scheme val="minor"/>
      </rPr>
      <t>2</t>
    </r>
    <r>
      <rPr>
        <sz val="12"/>
        <color rgb="FF000000"/>
        <rFont val="Calibri"/>
        <family val="2"/>
        <scheme val="minor"/>
      </rPr>
      <t>e/m</t>
    </r>
    <r>
      <rPr>
        <vertAlign val="superscript"/>
        <sz val="12"/>
        <color rgb="FF000000"/>
        <rFont val="Calibri"/>
        <family val="2"/>
        <scheme val="minor"/>
      </rPr>
      <t>2</t>
    </r>
    <r>
      <rPr>
        <sz val="12"/>
        <color rgb="FF000000"/>
        <rFont val="Calibri"/>
        <family val="2"/>
        <scheme val="minor"/>
      </rPr>
      <t xml:space="preserve"> (2)</t>
    </r>
  </si>
  <si>
    <t>Sähköntoimittaja</t>
  </si>
  <si>
    <t>Toimittaja</t>
  </si>
  <si>
    <r>
      <t>m</t>
    </r>
    <r>
      <rPr>
        <vertAlign val="superscript"/>
        <sz val="12"/>
        <color rgb="FF000000"/>
        <rFont val="Calibri"/>
        <family val="2"/>
        <scheme val="minor"/>
      </rPr>
      <t>3</t>
    </r>
  </si>
  <si>
    <r>
      <t>kgCO</t>
    </r>
    <r>
      <rPr>
        <vertAlign val="subscript"/>
        <sz val="12"/>
        <rFont val="Calibri"/>
        <family val="2"/>
        <scheme val="minor"/>
      </rPr>
      <t>2</t>
    </r>
    <r>
      <rPr>
        <sz val="12"/>
        <rFont val="Calibri"/>
        <family val="2"/>
        <scheme val="minor"/>
      </rPr>
      <t>e/m</t>
    </r>
    <r>
      <rPr>
        <vertAlign val="superscript"/>
        <sz val="12"/>
        <rFont val="Calibri"/>
        <family val="2"/>
        <scheme val="minor"/>
      </rPr>
      <t xml:space="preserve">3 </t>
    </r>
    <r>
      <rPr>
        <sz val="12"/>
        <rFont val="Calibri"/>
        <family val="2"/>
        <scheme val="minor"/>
      </rPr>
      <t>(3)</t>
    </r>
  </si>
  <si>
    <t>kiinteistö tai kiinteistöryhmä 1</t>
  </si>
  <si>
    <t>kiinteistö tai kiinteistöryhmä 2</t>
  </si>
  <si>
    <t>kiinteistö tai kiinteistöryhmä 3</t>
  </si>
  <si>
    <t>kiinteistö tai kiinteistöryhmä 4</t>
  </si>
  <si>
    <t>kiinteistö tai kiinteistöryhmä 5</t>
  </si>
  <si>
    <t>kiinteistö tai kiinteistöryhmä 6</t>
  </si>
  <si>
    <t>S2-001 Paikallisvoima | Kaukolämmön päästölaskuri (klpaastolaskuri.fi)</t>
  </si>
  <si>
    <t>Lämmitysenergia tuotettu itse</t>
  </si>
  <si>
    <r>
      <t>brm</t>
    </r>
    <r>
      <rPr>
        <vertAlign val="superscript"/>
        <sz val="12"/>
        <color rgb="FF000000"/>
        <rFont val="Calibri"/>
        <family val="2"/>
        <scheme val="minor"/>
      </rPr>
      <t xml:space="preserve">2 </t>
    </r>
    <r>
      <rPr>
        <sz val="12"/>
        <color rgb="FF000000"/>
        <rFont val="Calibri"/>
        <family val="2"/>
        <scheme val="minor"/>
      </rPr>
      <t>(bruttoneliöt)</t>
    </r>
  </si>
  <si>
    <t>S2-002 Veden päästökerroin (puhdas vesi ja jäteveden käsittely), SYK 2021, Tampereen vesi ja Alexis Awaitey: Carbon Footprint of Finnish Wastewater Treatment Plants Aalto University 2020</t>
  </si>
  <si>
    <t xml:space="preserve">Scope 3 Hankintojen päästöt yhteensä </t>
  </si>
  <si>
    <t>Luotettavuuden arviointi, organisaation oma arvio</t>
  </si>
  <si>
    <t>Indeksikorotus %</t>
  </si>
  <si>
    <t>Organisaation laskenta: kappale- tai kilomäärinä</t>
  </si>
  <si>
    <t>Laskennassa annettu päästökerroin tai hankinnan toimittajan ilmoittama päästöarvo kg CO2e / kpl, kg, Gt</t>
  </si>
  <si>
    <t>Määrällisen päästökertoimen lähde</t>
  </si>
  <si>
    <t>t / CO2e</t>
  </si>
  <si>
    <t>Organisaation laskenta: hankintojen ostamäärä euroina (ALV0%)</t>
  </si>
  <si>
    <r>
      <t>Hankintojen ostomäärä euroina päästökerroin kgCO</t>
    </r>
    <r>
      <rPr>
        <sz val="12"/>
        <color theme="1"/>
        <rFont val="Calibri"/>
        <family val="2"/>
      </rPr>
      <t>₂e / €</t>
    </r>
  </si>
  <si>
    <t>Euromääräisen päästökertoimen lähde</t>
  </si>
  <si>
    <t>Lähtöarvo, 2022 kerroin</t>
  </si>
  <si>
    <t>Ajoneuvot (Kuljetuslaitteet)</t>
  </si>
  <si>
    <t>S3-001 *</t>
  </si>
  <si>
    <t>Koneet,laitteet ja kalusto</t>
  </si>
  <si>
    <t>Koneiden, laitteiden ja kaluston kunnossapito</t>
  </si>
  <si>
    <t>Vuokrat / Leasing (kun siihen liittyy palvelua)</t>
  </si>
  <si>
    <t>S3-002 **</t>
  </si>
  <si>
    <t>Leasing (laitteet, koneet ilman ylläpito- tai huolenpitosopimuksia)</t>
  </si>
  <si>
    <t>Toimistotarvikkeet ja koulutarvikkeet (Paperi, kirjat ja lehdet, kansiot, kynät yms…)</t>
  </si>
  <si>
    <t>Painatus-, ilmoitus- ja kopiointipalvelut (+markkinointi)</t>
  </si>
  <si>
    <t>Kalusteet</t>
  </si>
  <si>
    <t>Työvaatetus, ostetut (opiskelija ja henkilökunta)</t>
  </si>
  <si>
    <t>Rakentaminen (uudishankkeet)</t>
  </si>
  <si>
    <t>S3-003 ***</t>
  </si>
  <si>
    <t>Rakennusten peruskorjaus ja tilamuutoshankkeet</t>
  </si>
  <si>
    <t>Rakennusten ylläpitokorjaukset</t>
  </si>
  <si>
    <t>Rakennusten ja huoneistojen vuokrat (muut vuokrat)</t>
  </si>
  <si>
    <t>Kiinteistöhoito:</t>
  </si>
  <si>
    <t>- Käyttö ja huolto</t>
  </si>
  <si>
    <t>- Puhtaanapito ja pesulapalvelut</t>
  </si>
  <si>
    <t>- Ulkoalueiden hoito</t>
  </si>
  <si>
    <t>ICT-palvelut</t>
  </si>
  <si>
    <t>ICT-tiedonsiirto (Gt)</t>
  </si>
  <si>
    <t>S3-004</t>
  </si>
  <si>
    <t>IT-laitteet: näyttö, tulostin, puhelin, yms. pientarvike mm. kuulokkeet)</t>
  </si>
  <si>
    <t>S3-005</t>
  </si>
  <si>
    <t xml:space="preserve">   - pöytätietokone, kannettava tietokone</t>
  </si>
  <si>
    <t xml:space="preserve">   - tabletti</t>
  </si>
  <si>
    <t xml:space="preserve">   - taulutelevisio</t>
  </si>
  <si>
    <t xml:space="preserve">   - älypuhelin</t>
  </si>
  <si>
    <t xml:space="preserve">   - muut IT-laitteet (mm. näyttö, tulostin, puhelin, yms. pientarvike mm. kuulokkeet)</t>
  </si>
  <si>
    <t>Opetus- ja koulutusmateriaalit</t>
  </si>
  <si>
    <t>Muut hankinnat</t>
  </si>
  <si>
    <t>Lisää tähän omien hankintojen tiedot….</t>
  </si>
  <si>
    <t>Ostettujen palveluiden ja tuotteiden hiilidioksidipäästöt yhteensä:</t>
  </si>
  <si>
    <t xml:space="preserve"> tCO2e</t>
  </si>
  <si>
    <t>S3-001 Suomen kansantalouden materiaalivirtojen ympäristövaikutusten arviointi ENVIMAT-mallilla, Seppälä Jyri; Mäenpää, Ilmo; Koskela, Sirkka; Mattila, Tuomas; Nissinen, Ari; Katajajuuri, Juha-Matti; Härmä, Tiina; Korhonen, Marja-Riitta; Saarinen, Merja; Virtanen, Yrjö, SYKE 2009 (on menossa hanke, jossa kyseisiä päästökerotimia päivitetään syksyllä 2023)</t>
  </si>
  <si>
    <t>S3-002 El Geneidy, S., Alvarez Franco, D., Baumeister, S., Halme, P., Helimo, U., Kortetmäki, T., Latva-Hakuni, E., Mäkelä, M., Raippalinna, L.-M., Vainio, V., &amp; Kotiaho, J. S. 2021b. Sustainability for JYU: Jyväskylän yliopiston ilmasto- ja luontohaitat. In Wisdom Letters (Vol. 2). http://urn.fi/URN:NBN:fi:jyu-202104232476</t>
  </si>
  <si>
    <t>S3-003 Arene AMK hiilijalanjälkilaskuri 2021 ja SYK Suomen yliopisto kiinteistöt  2021</t>
  </si>
  <si>
    <t>S3-004 IEA, kansainvälinen energiajärjestö (www.iea.org/data-and-statistics/charts)</t>
  </si>
  <si>
    <t>(Laskennassa käytetty tiedonsiirtonopeutena Netflix:n ilmoittamaa keskiarvoa vuodelle 2019 eli 1,9Gt/h)</t>
  </si>
  <si>
    <t>S3-005  ICT-päätelaitteisiin liittyvät materiaali-, energia- ja ilmastokysymykset, Jáchym Judl, Susanna Horn, Janne Pesu, Hannu Savolainen, Petrus Kautto, LVM julkaisuja 2020: 12 s. 67</t>
  </si>
  <si>
    <t>LVM raportti 2020</t>
  </si>
  <si>
    <t xml:space="preserve">** S3-002 JYU/EXIOBASE kertoimen inflaatiotarkistus. JYU on huomioinut kirjanpidon euromäärissä huomioitiin hintojen 8,9 prosentin nousu vuodesta 2011 vuoteen 2019 (Tilastokeskus 2019). </t>
  </si>
  <si>
    <t>Tässä laskurissa on JYU:n Exiobase-kertoimissa lisäksi huomioitu hintojen nousu 9,78498986% vuodesta 2019 vuoteen 2022 (Tilastokeskus 2023).</t>
  </si>
  <si>
    <t>21.3.2024 Versiosta 1.7.1 lähtien (vuoden 2023 laskuriin)</t>
  </si>
  <si>
    <t>Scope 3 Jätteet, päästöt yhteensä</t>
  </si>
  <si>
    <t>Jäteyhtiön tms. ilmoittama jätteen määrä tonneissa</t>
  </si>
  <si>
    <t>Jäteyhtiön ilmoittamien jäteastioiden tyhjennyskertoja kpl</t>
  </si>
  <si>
    <t>Laskennallinen kerroin, jolla saadaan arvioitu määrä  t (tonnia)</t>
  </si>
  <si>
    <t>Laskennallinen jätteen määrä t (tonnia)</t>
  </si>
  <si>
    <t>Päästökerroin kgCO2e/jäte-t (tonnia)</t>
  </si>
  <si>
    <t>Jäteyhtiön ilmoittama hiilidioksipäästö t/CO2e</t>
  </si>
  <si>
    <t>Lähde</t>
  </si>
  <si>
    <t>Kartonki ja pahvi</t>
  </si>
  <si>
    <t>S3-006</t>
  </si>
  <si>
    <t>S3-007</t>
  </si>
  <si>
    <t>Jätteiden aiheuttama hiilidioksidipäästö:</t>
  </si>
  <si>
    <t>Jäteyhtiön ilmoittama kokonaispäästö:</t>
  </si>
  <si>
    <t>Jos jätteiden materiaalivirtaa ei pysty laskemaan, niin voi käyttää oheista europohjaista palvelun ostomäärään perustuvaa laskentaa.</t>
  </si>
  <si>
    <t>kgCO2e /€ (ALV0%)</t>
  </si>
  <si>
    <t>Jätepalveluiden ostomäärä euroina:</t>
  </si>
  <si>
    <t xml:space="preserve">Jätehuollon päästökerroin </t>
  </si>
  <si>
    <t>S3-009 ****</t>
  </si>
  <si>
    <t>S3-006 HSY:n alueella tuotettujen, käsiteltyjen ja hyödynnettyjen jätelajien khk-päästökertoimet - Laskelmien taustatietoa, Julia 2030-hanke, Dahlbo h, Myllymaa T, Manninen K, Korhonen M-R, Suomen ympäristökeskus SYKE 2011</t>
  </si>
  <si>
    <t>Ympäristönetti - Jätehuollon hiilijalanjälkiraportointi - L&amp;T (lt.fi)</t>
  </si>
  <si>
    <t>S3-007 Joensuun kaupungin alueen jätevirrat ja jätehuollon hiilijalanjälki vuonna 2016, Ilari Rytilahti ja Mikko Sahlman, Karelia AMK 2019</t>
  </si>
  <si>
    <t xml:space="preserve">S3-009 Suorsa M. 2020. Turun yliopisto. *Viittaus lähteestä 22 Paikkari 2020: Suorsa M. 2020. Turun yliopiston kestävän kehityksen työ ja hiilijalanjäljen arviointi ja ja Arene Hiilijalanjälkilaskuri 2021 </t>
  </si>
  <si>
    <t>**** S3-009 Suorsa etc. 2009, huomiotu hintojen nousu 9,13465988% vuodesta 2020 vuoden 2022 loppuun</t>
  </si>
  <si>
    <t>Hintojen korotus vuodesta 2022 huomioitu vuoden 2023 kertoimiin: 6,25%. Rivi 32, europohjaiset päästöt. S3-009.</t>
  </si>
  <si>
    <t>Scope 3 Opiskelijaruokailut, päästöt yhteensä</t>
  </si>
  <si>
    <t>Organisaation elintarvikeryhmien ostot: kg</t>
  </si>
  <si>
    <t>Elintarvikeryhmien päästökerroin kg CO2e / kg</t>
  </si>
  <si>
    <t>Päästökertoimen lähde</t>
  </si>
  <si>
    <t>Liha ja lihatuotteet</t>
  </si>
  <si>
    <t>Vihannekset ja hedelmät</t>
  </si>
  <si>
    <t>Naudanliha</t>
  </si>
  <si>
    <t>S3-010</t>
  </si>
  <si>
    <t>Tomaatti, kurkku, paprika</t>
  </si>
  <si>
    <t>S3-012</t>
  </si>
  <si>
    <t>Sianliha</t>
  </si>
  <si>
    <t>Juurekset (Porkkana yms.)</t>
  </si>
  <si>
    <t>Broileri</t>
  </si>
  <si>
    <t>Sipuli</t>
  </si>
  <si>
    <t>Broileri/nauta (75/25)</t>
  </si>
  <si>
    <t>Lampaanliha</t>
  </si>
  <si>
    <t>Lihavalmisteet</t>
  </si>
  <si>
    <t>Palkokasvit ja pavut</t>
  </si>
  <si>
    <t>Makkara</t>
  </si>
  <si>
    <t>Sitrukset</t>
  </si>
  <si>
    <t>Kala (keskimääräinen)</t>
  </si>
  <si>
    <t>Omena, päärynä</t>
  </si>
  <si>
    <t>Tonnikala (purkissa)</t>
  </si>
  <si>
    <t>Persikka, nektariini, aprikoosi</t>
  </si>
  <si>
    <t>Maito ja maitotuotteet</t>
  </si>
  <si>
    <t>Maito</t>
  </si>
  <si>
    <t>Kasvirasvat</t>
  </si>
  <si>
    <t>Maitotuotteet</t>
  </si>
  <si>
    <t>Kasviöljy</t>
  </si>
  <si>
    <t>Maitojauhe</t>
  </si>
  <si>
    <t>Margariini</t>
  </si>
  <si>
    <t>Kerma</t>
  </si>
  <si>
    <t>Kasviproteiinit ja kasvimaidot</t>
  </si>
  <si>
    <t>Jugurtti ja muut hapanmaitotuotteet</t>
  </si>
  <si>
    <t>Juustot</t>
  </si>
  <si>
    <t>Kasvimaitotuotteet</t>
  </si>
  <si>
    <t>Voi</t>
  </si>
  <si>
    <t>Muut</t>
  </si>
  <si>
    <t>Kananmunat</t>
  </si>
  <si>
    <t>Vihannessäilykkeet</t>
  </si>
  <si>
    <t>Hillot</t>
  </si>
  <si>
    <t>Energialisäkkeet</t>
  </si>
  <si>
    <t>Riisi</t>
  </si>
  <si>
    <t>Siemenet (Pähkinä yms.)</t>
  </si>
  <si>
    <t>Pasta</t>
  </si>
  <si>
    <t>Mehut, limonadit</t>
  </si>
  <si>
    <t>Peruna</t>
  </si>
  <si>
    <t xml:space="preserve">Maustekastikkeet </t>
  </si>
  <si>
    <t>Viljatuotteet</t>
  </si>
  <si>
    <t>Leipä</t>
  </si>
  <si>
    <t>Valmiskastikejauheet</t>
  </si>
  <si>
    <t>Viljatuotteet (Ohra, Kaura yms. Jauhot ja hiutaleet)</t>
  </si>
  <si>
    <t>Muut: Kahvi (jauhettu)</t>
  </si>
  <si>
    <t>Murot, myslit</t>
  </si>
  <si>
    <t>Muut: Tee (kuivattu)</t>
  </si>
  <si>
    <t xml:space="preserve">Leivonnaiset </t>
  </si>
  <si>
    <t>Muut: Kaakaopavut ja -tuotteet</t>
  </si>
  <si>
    <t>Ostettujen elintarvikkeiden (omat ravintolat) hiilidioksidipäästöt yhteensä:</t>
  </si>
  <si>
    <t>kpl</t>
  </si>
  <si>
    <t>kg CO2e / annos</t>
  </si>
  <si>
    <t>Summa euroina € (ALV0%)</t>
  </si>
  <si>
    <t>kg CO2e / €</t>
  </si>
  <si>
    <t>Omat ravintolat, laskenta kpl-määrilla/euromäärillä</t>
  </si>
  <si>
    <t>S3-015</t>
  </si>
  <si>
    <t>S3-017 *</t>
  </si>
  <si>
    <t>Työpaikalla järjestetyn oppimisen ruokailut</t>
  </si>
  <si>
    <t>S3-016</t>
  </si>
  <si>
    <t>Vuokratiloissa ostetut ruokailut tai ostetut ruokailut omissa tiloissa palveluntuottajalta</t>
  </si>
  <si>
    <t>Ostettujen ravintopalveluiden hiilidiokdipäästöt yhteensä:</t>
  </si>
  <si>
    <t>Ravintopalvelut yhteensä, hiilidioksidipäästöt</t>
  </si>
  <si>
    <t xml:space="preserve">S3-010 Environmental life cycle assessment of Finnish beef – cradle-to-farm gate analysis of dairy and beef breed beef production, Sanna Hietala, Hannele Heusala, Juha-Matti Katajajuuri, Kirsi Järvenrant, Perttu Virkajärvi, Arto Huuskonen, Jouni Nousiainen LUKE 2021
</t>
  </si>
  <si>
    <t>S3-012 Summary of the chosen methodologies and practices to produce GHGE-estimates for an average European diet, Hannele Hartikainen ja Hannele Pulkkinen, LUKE 58/2016 (Päästöarvoihin ei sisälly kuljetukset eikä hävikki)</t>
  </si>
  <si>
    <t xml:space="preserve">S3-015 Turun ruokapalveluiden hiilijalanjäljen vähentäminen, Kiihdyttämö-hanke, Johannes Lounasheimo, Teemu Helonheimo ja Minna Kaljonen 2019.  </t>
  </si>
  <si>
    <t>S3-016 Canemure-hanke: https://www.hiilineutraalisuomi.fi/fi-FI/Canemure/Osahankkeet/Helsinki/Helsingin_kaupunki_Hiilijalanjalkikritee(49886)</t>
  </si>
  <si>
    <t>S3-017 El Geneidy, S., Alvarez Franco, D., Baumeister, S., Halme, P., Helimo, U., Kortetmäki, T., Latva-Hakuni, E., Mäkelä, M., Raippalinna, L.-M., Vainio, V., &amp; Kotiaho, J. S. 2021b. Sustainability for JYU: Jyväskylän yliopiston ilmasto- ja luontohaitat. In Wisdom Letters (Vol. 2). http://urn.fi/URN:NBN:fi:jyu-202104232476</t>
  </si>
  <si>
    <t xml:space="preserve">* S3-017 JYU/EXIOBASE kertoimen inflaatiotarkistus. JYU on huomioinut kirjanpidon euromäärissä hintojen 8,9 prosentin nousu vuodesta 2011 vuoteen 2019 (Tilastokeskus 2019). </t>
  </si>
  <si>
    <t>Hintojen korotus vuodesta 2022 huomioitu vuoden 2023 kertoimiin: 6,25%. Rivit 40-42. S3-017.</t>
  </si>
  <si>
    <t>Organisaation laskema määrällinen tieto (km / kappaletta)</t>
  </si>
  <si>
    <t>Päästökerroin kg CO2e/hkm</t>
  </si>
  <si>
    <t>Päästöt        t / CO2e</t>
  </si>
  <si>
    <t>Päästökerrointiedon lähde</t>
  </si>
  <si>
    <t>Organisaation euromääräinen tieto (ALV0%)</t>
  </si>
  <si>
    <t>Euromääräisen tiedon päästökerroin kg CO2e/€</t>
  </si>
  <si>
    <t>Euromääräisen tiedon päästökerroin tiedon lähde</t>
  </si>
  <si>
    <t>Ajoneuvojen vuokraus</t>
  </si>
  <si>
    <t>Työnanantajan maksamat kilometrikorvaukset</t>
  </si>
  <si>
    <t>S3-018</t>
  </si>
  <si>
    <t>S3-021 **</t>
  </si>
  <si>
    <t>Juna</t>
  </si>
  <si>
    <t>Bussi</t>
  </si>
  <si>
    <t>Taksi</t>
  </si>
  <si>
    <t>Paikallisliikenne, bussi</t>
  </si>
  <si>
    <t>S3-019</t>
  </si>
  <si>
    <t>Paikallisliikenne, juna / metro</t>
  </si>
  <si>
    <t>Majoitus</t>
  </si>
  <si>
    <t>S3-022 *</t>
  </si>
  <si>
    <t>Laiva</t>
  </si>
  <si>
    <t>Lentomatkustus</t>
  </si>
  <si>
    <t>Lentolaskureilla laskettuna tai lentoyhtiön/matkatoimiston ilmoittamat päästöarvot</t>
  </si>
  <si>
    <t>Käytä esim, taulukon alla mainittuja laskureita (tee oma taulukko ja syötä  tieto suoraan taulukkoon. Laskureihin pitää syöttää lennon tietoja (osaan vähemmän, osaan enemmän). ICAO:n ja Finnairin laskureissa riittää tiedoksi lennon alku- ja lopputiedot. Muissa pitää tietää esim. lentokonetyyppi ja lentoyhtiö.</t>
  </si>
  <si>
    <t xml:space="preserve">  Kotimaa, lyhyet &lt;400 km * a</t>
  </si>
  <si>
    <t xml:space="preserve">S3-020 </t>
  </si>
  <si>
    <t xml:space="preserve">  Kotimaa, pitkät 400 - 1000 km * b</t>
  </si>
  <si>
    <t xml:space="preserve">  Eurooppaan, pitkät n. 2000 km ** c</t>
  </si>
  <si>
    <t xml:space="preserve">  Pitkät lennot, pitkät &gt; 5000 km ** d</t>
  </si>
  <si>
    <t>Työnantajan kustantaman matkustuksen hiilidiokdipäästöt yhteensä:</t>
  </si>
  <si>
    <t>Käytetyt oletukset:</t>
  </si>
  <si>
    <t xml:space="preserve">* Potkuriturbiini (ATR 72-500) väleille HKI - a) Jns,b) Oulu, </t>
  </si>
  <si>
    <t>** Suihkuturbiini c) Pariisi (A321-211)  ja d) Tokio (A350-300)</t>
  </si>
  <si>
    <t>S3-018 VTT Lipasto yksikköpäästötiedot 2019</t>
  </si>
  <si>
    <t>S3-019 Ilmastodieetti.fi (SYKE)</t>
  </si>
  <si>
    <t>S3-020 SYKE Y-hiilari / Finnairin laskuri 2018</t>
  </si>
  <si>
    <t>S3-021 El Geneidy, S., Alvarez Franco, D., Baumeister, S., Halme, P., Helimo, U., Kortetmäki, T., Latva-Hakuni, E., Mäkelä, M., Raippalinna, L.-M., Vainio, V., &amp; Kotiaho, J. S. 2021b. Sustainability for JYU: Jyväskylän yliopiston ilmasto- ja luontohaitat. In Wisdom Letters (Vol. 2). http://urn.fi/URN:NBN:fi:jyu-202104232476</t>
  </si>
  <si>
    <t>S3-022 Suomen kansantalouden materiaalivirtojen ympäristövaikutusten arviointi ENVIMAT-mallilla, Seppälä, Jyri; Mäenpää, Ilmo; Koskela, Sirkka; Mattila, Tuomas; Nissinen, Ari; Katajajuuri, Juha-Matti; Härmä, Tiina; Korhonen, Marja-Riitta; Saarinen, Merja; Virtanen, Yrjö, SYKE 2009</t>
  </si>
  <si>
    <r>
      <t>EMSA Thetis MRV 2021, laivamatkojen päästöt, (https://mrv.emsa.europa.eu/#public/eumrv, laskettu kolmen suomessa risteilevän alusten päästökeskiarvo = 105,836g CO</t>
    </r>
    <r>
      <rPr>
        <sz val="12"/>
        <color theme="1"/>
        <rFont val="Calibri"/>
        <family val="2"/>
      </rPr>
      <t>₂/km, muutettu meripeninkulma kilometreiksi</t>
    </r>
    <r>
      <rPr>
        <sz val="12"/>
        <color theme="1"/>
        <rFont val="Calibri"/>
        <family val="2"/>
        <scheme val="minor"/>
      </rPr>
      <t>)</t>
    </r>
  </si>
  <si>
    <t>Jos käytät ICAo:n tai Finnairin laskuria, niin kerro saatu päästöarvo kahdella.</t>
  </si>
  <si>
    <t>ICAO laskurin seloste</t>
  </si>
  <si>
    <t>ICAO Carbon Emissions Calculator</t>
  </si>
  <si>
    <t>Laskee polttoaineen aiheuttamat päästöt, RFI-kerrointa ei ole mainittu selosteessa, antaa pienimmät päästöarvot</t>
  </si>
  <si>
    <t>Atmosfair laskurin seloste</t>
  </si>
  <si>
    <t>Atmosfair laskuri</t>
  </si>
  <si>
    <t>Laskee polttoaineen aiheuttamat päästöt, RFI-kerrointa on huomioitu. Mahdollistaa laskemisen lentoyhtiöittäin.</t>
  </si>
  <si>
    <t>Finnair päästölaskuri</t>
  </si>
  <si>
    <t>Laskee polttoaineen aiheuttamat päästöt, RFI-kerrointa ei ole huomioitu</t>
  </si>
  <si>
    <t>MyClimate laskuri</t>
  </si>
  <si>
    <t>Laskee polttoaineen aiheuttamat päästöt+polttoaineen tuotannon ja jakelun päästöt, kertoo polttoaineiden päästöt kahdella.</t>
  </si>
  <si>
    <t>MyClimate seloste</t>
  </si>
  <si>
    <t>SYKE Lentomatkustuksen päästöt raportti 2019</t>
  </si>
  <si>
    <t>Kaikki laskurit käyttävät keskimääräistä dataa</t>
  </si>
  <si>
    <t xml:space="preserve">* S3-022 ENVIMAT 2009, huomiotu hintojen nousu 24,89385269% vuodesta 2009 vuoteen 2023 </t>
  </si>
  <si>
    <t xml:space="preserve">** S3-021 JYU/EXIOBASE kertoimen inflaatiotarkistus. JYU on huomioinut kirjanpidon euromäärissä hintojen 8,9 prosentin nousu vuodesta 2011 vuoteen 2019 (Tilastokeskus 2019). </t>
  </si>
  <si>
    <t>Tässä laskurissa onJYU:n Exiobase-kertoimissa lisäksi huomioitu hintojen nousu 9,78498986% vuodesta 2019 vuoteen 2022 (Tilastokeskus 2023).</t>
  </si>
  <si>
    <t>Hintojen korotus vuodesta 2022 huomioitu vuoden 2023 kertoimiin: 6,25%. S3-021.</t>
  </si>
  <si>
    <t>Scope 3 Ostetun ja itse tuotetun energian tuotannon ja jakelun päästöt yhteensä</t>
  </si>
  <si>
    <t>Luotettavuuden arviointia</t>
  </si>
  <si>
    <t>Ostetun ja itse tuotetun lämpöenergian tuotannon ja jakelun hiilidioksidipäästöt</t>
  </si>
  <si>
    <t>Kulutus / MWh</t>
  </si>
  <si>
    <r>
      <t xml:space="preserve"> %  /  kgCO</t>
    </r>
    <r>
      <rPr>
        <b/>
        <vertAlign val="subscript"/>
        <sz val="12"/>
        <color rgb="FF000000"/>
        <rFont val="Calibri"/>
        <family val="2"/>
        <scheme val="minor"/>
      </rPr>
      <t>2</t>
    </r>
    <r>
      <rPr>
        <b/>
        <sz val="12"/>
        <color rgb="FF000000"/>
        <rFont val="Calibri"/>
        <family val="2"/>
        <scheme val="minor"/>
      </rPr>
      <t xml:space="preserve">e/MWh </t>
    </r>
  </si>
  <si>
    <r>
      <t>tCO</t>
    </r>
    <r>
      <rPr>
        <b/>
        <vertAlign val="subscript"/>
        <sz val="12"/>
        <color rgb="FF000000"/>
        <rFont val="Calibri"/>
        <family val="2"/>
        <scheme val="minor"/>
      </rPr>
      <t>2</t>
    </r>
    <r>
      <rPr>
        <b/>
        <sz val="12"/>
        <color rgb="FF000000"/>
        <rFont val="Calibri"/>
        <family val="2"/>
        <scheme val="minor"/>
      </rPr>
      <t>e</t>
    </r>
  </si>
  <si>
    <t>Ostettu lämpöenergia / kaukolämpö tmv. (HUOM. Lue kommentti!)</t>
  </si>
  <si>
    <t xml:space="preserve">S3-030 </t>
  </si>
  <si>
    <t>Itse tuotettu lämpöenergia / hake (MWh)</t>
  </si>
  <si>
    <t xml:space="preserve">S3-031 </t>
  </si>
  <si>
    <t>Raportti - tiivistelmä</t>
  </si>
  <si>
    <t>Itse tuotettu lämpöenergia / maalämpö (MWh)</t>
  </si>
  <si>
    <t>Ostetun ja itse tuotetun sähköenergian tuotannon ja jakelun hiilidioksidipäästöt</t>
  </si>
  <si>
    <r>
      <t>kgCO</t>
    </r>
    <r>
      <rPr>
        <b/>
        <vertAlign val="subscript"/>
        <sz val="12"/>
        <color rgb="FF000000"/>
        <rFont val="Calibri"/>
        <family val="2"/>
        <scheme val="minor"/>
      </rPr>
      <t>2</t>
    </r>
    <r>
      <rPr>
        <b/>
        <sz val="12"/>
        <color rgb="FF000000"/>
        <rFont val="Calibri"/>
        <family val="2"/>
        <scheme val="minor"/>
      </rPr>
      <t xml:space="preserve">e/MWh </t>
    </r>
  </si>
  <si>
    <t>Ostettu sähköenergia</t>
  </si>
  <si>
    <t>S2-032</t>
  </si>
  <si>
    <t>Itse tuotettu sähköenergia / aurinko</t>
  </si>
  <si>
    <t>S3-033</t>
  </si>
  <si>
    <t>Lisätietoa auronkoenergian tuotannon ja jakelun CO2-päästöistä</t>
  </si>
  <si>
    <t>Itse tuotettu sähköenergia / tuuli</t>
  </si>
  <si>
    <t>Itse tuotettu sähköenergia / muu mikä?</t>
  </si>
  <si>
    <t>Käytä tarvittaessa alla olevia laskentatyökaluja (jos tiedät sähköntoimittajan tuotantotavat)</t>
  </si>
  <si>
    <t>Ostettu sähköenergia / Sähköyhtiö 1</t>
  </si>
  <si>
    <t xml:space="preserve">  - fossiiliset ja turve</t>
  </si>
  <si>
    <t xml:space="preserve"> -  Uusiutuvat yhteensä</t>
  </si>
  <si>
    <t xml:space="preserve">  - aurinkosähkö</t>
  </si>
  <si>
    <t xml:space="preserve">  - tuulivoima</t>
  </si>
  <si>
    <t>UNECEn raportti</t>
  </si>
  <si>
    <t xml:space="preserve">  - vesivoima</t>
  </si>
  <si>
    <t xml:space="preserve">  - ydinvoima</t>
  </si>
  <si>
    <t>Ostettu sähköenergia / Sähköyhtiö 2 (Lisää tarvittaessa rivejä)</t>
  </si>
  <si>
    <t>Ostetun ja itse tuotetun energian tuotannon ja jakelun päästöt yhteensä:</t>
  </si>
  <si>
    <t>S3-030 Mari Javanainen; Kuopion energian lämmön- ja sähköntuotannon hiilidioksidipäästöt, Oulun Yliopisto 2017</t>
  </si>
  <si>
    <t>S3-031 Epäsuorat hiilidioksidipäästöt bioenergian tuottamisesta metsien korjuujäämistä, Anna Repo, Mikko Tuomi, Jari Liski</t>
  </si>
  <si>
    <t>S2-032 Tilastokeskus, tilastovuosi 2017</t>
  </si>
  <si>
    <t>S3-033 UNECE Carbon Neutrality in the UNECE Region: Integrated Life-cycle Assessment of Electricity Sources 2021</t>
  </si>
  <si>
    <t>Scope 3: Ostetun polttoaineen tuotannon ja jakelun päästöt yhteensä</t>
  </si>
  <si>
    <t>Laskuri hakee tiedot automaattisesti kohdasta S1 Suorat päästöt, polttoaineet</t>
  </si>
  <si>
    <t>Polttoaineen tuotannon ja jakelun päästökerroin 
kg CO₂e/l</t>
  </si>
  <si>
    <t>S3-023</t>
  </si>
  <si>
    <t xml:space="preserve">S3-024 </t>
  </si>
  <si>
    <t>S3-025</t>
  </si>
  <si>
    <t xml:space="preserve">S3-026 </t>
  </si>
  <si>
    <t>Päästökerroin kg CO₂e/kg</t>
  </si>
  <si>
    <t>Päästökerroin kg CO₂ekv/MWh</t>
  </si>
  <si>
    <t xml:space="preserve">S3-027 </t>
  </si>
  <si>
    <t>Ostetut polttoaineet / ?</t>
  </si>
  <si>
    <t>Päästökerroin kg CO₂e/l</t>
  </si>
  <si>
    <t>Adblue</t>
  </si>
  <si>
    <t xml:space="preserve">S3-028 </t>
  </si>
  <si>
    <t>R134A</t>
  </si>
  <si>
    <t xml:space="preserve">S3-029 </t>
  </si>
  <si>
    <t>R404A</t>
  </si>
  <si>
    <t>Ostettujen polttoaineiden tuotannon ja jakelun päästöt yhteensä:</t>
  </si>
  <si>
    <t xml:space="preserve">S3-023 SFS-EN 16258 (2014) </t>
  </si>
  <si>
    <t>S3-024 SAKKY konepaja ympäristömittarit 2022; Neste 2021</t>
  </si>
  <si>
    <t>S3-025 SAKKY konepaja ympäristömittarit 2022; VTT, Tilastokeskus 2019</t>
  </si>
  <si>
    <t>S3-026 Citycap, Päästökertoimien määrittäminen 2020</t>
  </si>
  <si>
    <t>S3-027 Epäsuorat hiilidioksidipäästöt bioenergian tuottamisesta metsien korjuujäämistä Anna Repo, Mikko Tuomi, Jari Liski</t>
  </si>
  <si>
    <t>S3-028 Yaran ilmoittama arvio kotimaisista raaka-aineista valmistetulle Adbluelle (14.11.2022 puhelu ja s-posti Sami Ruisma)</t>
  </si>
  <si>
    <t>S3-029  www.kylmaaine.fi</t>
  </si>
  <si>
    <t>Päästökertoimien lähteitä</t>
  </si>
  <si>
    <t>Scope 1, päästökertoimien lähteitä</t>
  </si>
  <si>
    <t xml:space="preserve">S1-006 VTT Lipasto bensiiniajoneuvon päästökerroin </t>
  </si>
  <si>
    <t>VTT Lipaston ylläpito on päättynyt 2019</t>
  </si>
  <si>
    <t xml:space="preserve">S1-007 VTT Lipasto etanoliajoneuvon päästökerroin </t>
  </si>
  <si>
    <t>S1-008 VTT Lipasto dieselajoneuvon päästökerroin (flexifuel)</t>
  </si>
  <si>
    <t xml:space="preserve">S1-009VTT Lipasto kaasukayttöisen ajoneuvon päästökerroin </t>
  </si>
  <si>
    <t>S1-010 VTT Lipasto työkoneiden päästökertoimia</t>
  </si>
  <si>
    <t>S2-002 Veden päästökerroin (puhdas vesi ja jäteveden käsittely), SYK 2021 ja Alexis Awaitey: Carbon Footprint of Finnish Wastewater Treatment Plants Aalto University 2020</t>
  </si>
  <si>
    <t>Scope 3 Hankinnat, päästökertoimien lähteitä</t>
  </si>
  <si>
    <t>S3-001 Suomen kansantalouden materiaalivirtojen ympäristövaikutusten arviointi ENVIMAT-mallilla, Seppälä Jyri; Mäenpää, Ilmo; Koskela, Sirkka; Mattila, Tuomas; Nissinen, Ari; Katajajuuri, Juha-Matti; Härmä, Tiina; Korhonen, Marja-Riitta; Saarinen, Merja; Virtanen, Yrjö, SYKE 2009</t>
  </si>
  <si>
    <t>Scope 3 Jätteet, päästökertoimien lähteitä</t>
  </si>
  <si>
    <t>Scope 3 Opiskelijaruokailut, päästökertoimien lähteitä</t>
  </si>
  <si>
    <t>Scope 3 Työnantajan matkat, päästökertoimien lähteitä</t>
  </si>
  <si>
    <t>Scope 3 Polttoaineiden tuotannon ja jakelun päästöt, päästökertoimien lähteitä</t>
  </si>
  <si>
    <t>Scope 3 Energian tuotannon ja jakelun päästöt, päästökertoimien lähteitä</t>
  </si>
  <si>
    <r>
      <t>Päästöt   tCO</t>
    </r>
    <r>
      <rPr>
        <b/>
        <vertAlign val="subscript"/>
        <sz val="14"/>
        <color rgb="FF000000"/>
        <rFont val="Calibri"/>
        <family val="2"/>
        <scheme val="minor"/>
      </rPr>
      <t>2</t>
    </r>
    <r>
      <rPr>
        <b/>
        <sz val="14"/>
        <color rgb="FF000000"/>
        <rFont val="Calibri"/>
        <family val="2"/>
        <scheme val="minor"/>
      </rPr>
      <t>e</t>
    </r>
  </si>
  <si>
    <t>Suorat päästöt, fossiiliset polttoaineet (GHG-protokollan Scope 1 -mukaiset päästöt)</t>
  </si>
  <si>
    <t>Ostetun energian päästöt (GHG-protokollan Scope 2 -mukaiset päästöt)</t>
  </si>
  <si>
    <t>Epäsuorat päästöt mm. ostetut palvelut ja tuotteet (GHG-protokollan Scope 3 -mukaiset päästöt)</t>
  </si>
  <si>
    <t>Päästöt yhteensä</t>
  </si>
  <si>
    <r>
      <t>Päästöt   tCO</t>
    </r>
    <r>
      <rPr>
        <b/>
        <vertAlign val="subscript"/>
        <sz val="12"/>
        <color rgb="FF000000"/>
        <rFont val="Calibri"/>
        <family val="2"/>
        <scheme val="minor"/>
      </rPr>
      <t>2</t>
    </r>
    <r>
      <rPr>
        <b/>
        <sz val="12"/>
        <color rgb="FF000000"/>
        <rFont val="Calibri"/>
        <family val="2"/>
        <scheme val="minor"/>
      </rPr>
      <t>e</t>
    </r>
  </si>
  <si>
    <t xml:space="preserve">Scope 1: Suorat päästöt, fossiiliset polttoaineet </t>
  </si>
  <si>
    <t>Scope 1: Suorat päästöt, kylmäaineet</t>
  </si>
  <si>
    <t>Scope 2: Ostetun ja/tai itse tuotetun lämpöenergian päästöt</t>
  </si>
  <si>
    <t>Scope 2: Ostetun ja/tai itse tuotetun sähköenergian päästöt</t>
  </si>
  <si>
    <t>Scope 2: Ostetun ja/tai itse tuotetun jäähdytysenergian päästöt</t>
  </si>
  <si>
    <t>Scope 3: Hankinnat</t>
  </si>
  <si>
    <t>Scope 3: Jätteet</t>
  </si>
  <si>
    <t>Scope 3: Opiskelijaruokailut</t>
  </si>
  <si>
    <t>Scope 3 Polttoaineiden tuotanto ja jakelu</t>
  </si>
  <si>
    <t>Scope 3: Energian tuotanto ja jakelu</t>
  </si>
  <si>
    <t>* S3-001 ENVIMAT 2009, huomiotu hintojen nousu 34,8 % vuodesta 2009 vuoteen 2024 (Tilastokeskus 2024)</t>
  </si>
  <si>
    <t>Tässä laskurissa on JYU:n Exiobase-kertoimissa lisäksi huomioitu hintojen nousu 18,5 % vuodesta 2019 vuoteen 2024 (Tilastokeskus 2024).</t>
  </si>
  <si>
    <t>*** S3-003 Arene AMK ja Suomen yliopistokiinteistöt, huomiotu hintojen nousu 15,6 % vuodesta 2021 vuoteen 2024 (Tilastokeskus 2024)</t>
  </si>
  <si>
    <t>2024 versiossa huomioitu inflaatio europerusteisen päästökertoimen kohdalla</t>
  </si>
  <si>
    <t>Hintojen korotus huomioitu vuodesta 2022 vuoteen 2024</t>
  </si>
  <si>
    <t>Vuoden 2024 hintojen korotus huomioitu suhteuttamalla vuoden 2023 kertoimiin</t>
  </si>
  <si>
    <t>Vakuutukset</t>
  </si>
  <si>
    <t>Työterveyshuolto</t>
  </si>
  <si>
    <t>19.3.2025 Vuoden 2024 laskurin päivitykset tehty.</t>
  </si>
  <si>
    <t>VASKI TP 7 Hiilijalanjäljen laskemisen työkalu laskentavuodelle 2025</t>
  </si>
  <si>
    <t>esim.: Luovi_2025_ver 1.7.2_Hiilijalanjäljen mittaaminen</t>
  </si>
  <si>
    <t>VASKI TP 7 Hiilijalanjäljen laskemisen työkalu polttoaineiden laskentaan vuodelta 2025</t>
  </si>
  <si>
    <t>Poltto- ja kylmäaineet, ostot 2025</t>
  </si>
  <si>
    <t>kh_kaasut 2025</t>
  </si>
  <si>
    <t>Ajoneuvot kilometripohjainen laskenta. Syötä laskentavuoden (2025) ajoneuvojen ajetut kilometrimäärät ja päästökerroimet soluihin.</t>
  </si>
  <si>
    <t>KIINTEISTÖT (Omat ja vuokratut) OSTETTU ENERGIA LASKENTAVUODELTA 2025</t>
  </si>
  <si>
    <t>KIINTEISTÖT (Omat ja vuokratut) LÄMPÖENERGIA TUOTETTU ITSE LASKENTAVUODELTA 2025  (esim. hake, pelletti, briketti, öljy jne.)</t>
  </si>
  <si>
    <t>VASKI TP 7 Hiilijalanjäljen laskemisen työkalu energian päästöjen laskentaan vuodelta 2025</t>
  </si>
  <si>
    <t>Kiinteistöt:   Syötä laskentavuoden (2025) energian- ja vedenkulutus siniharmaisiin soluihin ja haettu päästökerroin harmaisiin soluihin.</t>
  </si>
  <si>
    <t>Syötä laskentavuoden 2025 tiedot ja arvot siniharmaisiin ja harmaisiin soluihin.</t>
  </si>
  <si>
    <t>Ostetut tuotteet ja palvelut: Hankinnat laskentavuodelta 2025</t>
  </si>
  <si>
    <t>2025 kerroin</t>
  </si>
  <si>
    <t>VASKI TP 7 Hiilijalanjäljen laskemisen työkalu Scope 3: Hankinnat laskentavuodelta 2025</t>
  </si>
  <si>
    <t>VASKI TP 7 Hiilijalanjäljen laskemisen työkalu Scope 3: Jätteet laskentavuodelta 2025</t>
  </si>
  <si>
    <t>Syötä laskentavuoden 2025 tiedot ja  arvot siniharmaisiin soluihin.</t>
  </si>
  <si>
    <t>Jätteet laskentavuodelta 2025</t>
  </si>
  <si>
    <t>VASKI TP 7 Hiilijalanjäljen laskemisen työkalu Scope 3: Opiskelijaruokailu laskentavuosi 2025</t>
  </si>
  <si>
    <t>Ostetut elintarvikkeet Opiskelijaruokailua varten (omat ravintolat) vuodelta 2025</t>
  </si>
  <si>
    <t>Syötä laskentavuoden 2025 tiedot ja  arvot siniharmaisiin ja harmaisiin soluihin. Jos päästöarvoa ei ole merkitty, voit syöttää saadun tiedon kyseiseen soluun.</t>
  </si>
  <si>
    <t>Matkustus (työnantajan matkat, tähän huomioidaan myös opiskelijavaihtojen matkat) kalenterivuodelta 2025</t>
  </si>
  <si>
    <t xml:space="preserve"> VASKI TP 7 Hiilijalanjäljen työkalu Scope 3: Ostetun ja itse tuotetun energian tuotannon ja jakelun päästöt vuodelta 2025</t>
  </si>
  <si>
    <t>VASKI TP 7 Hiilijalanjäljen työkalu Scope 3: Ostetun polttoaineen tuotannon ja jakelun päästöt vuodelta 2025</t>
  </si>
  <si>
    <t xml:space="preserve"> VASKI TP 7 Hiilijalanjäljen laskemisen työkalu, laskennan yhteenveto vuodelta 2025</t>
  </si>
  <si>
    <t>Laskennan yhteenveto vuodelta 2025</t>
  </si>
  <si>
    <t>VASKI TP 7 Hiilijalanjäljen laskemisen työkalu, laskennan yhteenveto vuodelta 2025</t>
  </si>
  <si>
    <t>Scope 1 Fossiilinen yhteensä tCO2</t>
  </si>
  <si>
    <t>Scope 1 Bio-osuus yhteensä tCO2</t>
  </si>
  <si>
    <t>Oletettu jakeluvelvoiteosuus (bio-osuus) 20,0%</t>
  </si>
  <si>
    <t>Oletettu jakeluvelvoiteosuus (bio-osuus) 7,0%</t>
  </si>
  <si>
    <t>Oletettu jakeluvelvoiteosuus (bio-osuus) 10,0%</t>
  </si>
  <si>
    <t>S1-001 Tilastokeskus, Polttoaineluokitus 2025</t>
  </si>
  <si>
    <t>S1-004 Department for Environment, Food &amp; Rural Affairs. (2025). Greenhouse gas reporting: conversion factors 2025. https://www.gov.uk/government/publications/greenhouse-gas-reporting-conversion-factors-2025</t>
  </si>
  <si>
    <t>S1-004</t>
  </si>
  <si>
    <t>Puupohjainen polttoaine, pelletti BIO</t>
  </si>
  <si>
    <t>S2-003 Suomessa käytetyn sähkön keskimääräiset päästöt https://www.fingrid.fi/sahkomarkkinainformaatio/co2/</t>
  </si>
  <si>
    <t>S2-004 Jäännösjakauman mukainen päästökerroin. https://energiavirasto.fi/-/vuoden-2024-jaannosjakauma-julkaistu-fossiilisten-energianlahteiden-osuus-jakaumassa-kaantyi-merkittavaan-laskuun</t>
  </si>
  <si>
    <t>Muut koulutuspalvelut</t>
  </si>
  <si>
    <t>%/kgCO2/tCO2e</t>
  </si>
  <si>
    <t>S3-023 Traficom. Henkilöautojen käyttövoimat ja hiilidioksidipäästöt. Vuoden 2024 arvo. https://tieto.traficom.fi/fi/tilastot/henkiloautojen-kayttovoimat-ja-hiilidioksidipaastot</t>
  </si>
  <si>
    <t>Scope 3 Työmatkaliikenne eli työntekijöiden liikkuminen kodin ja työpaikan välillä (tCO2e)</t>
  </si>
  <si>
    <t>Scope 3 Opiskelijoiden liikkuminen (tCO2e)</t>
  </si>
  <si>
    <t>Scope 3 Työnantajan matkat, päästöt yhteensä (tCO2e)</t>
  </si>
  <si>
    <t>VASKI TP 7 Hiilijalanjäljen laskemisen työkalu Scope 3: Matkustaminen kalenterivuodelta 2025</t>
  </si>
  <si>
    <t>Poronliha ym. Riista</t>
  </si>
  <si>
    <t>Kaalit</t>
  </si>
  <si>
    <t>Salaatit ym. Lehtivihannekset</t>
  </si>
  <si>
    <t>Marjat</t>
  </si>
  <si>
    <t>Palkokasvivalmisteet (härkis, tofu, nyhtökaura, soijarouhe, soijanakki)</t>
  </si>
  <si>
    <t>sokeri</t>
  </si>
  <si>
    <t>Makeiset</t>
  </si>
  <si>
    <t>Hiiva</t>
  </si>
  <si>
    <t>Liemikuutiot</t>
  </si>
  <si>
    <t>Mausteet, yrtit</t>
  </si>
  <si>
    <t>Olut</t>
  </si>
  <si>
    <t>Viini</t>
  </si>
  <si>
    <t xml:space="preserve">S3-010 Lindfors, K., Kyttä, V., Saarinen, M., &amp; Vorne, V. (2024). Ilmastovaikutusaineisto ruokapalvelusektorille (versio 1). Luonnonvarakeskus. https://doi.org/10.23729/85b4539f-335a-43d3-812f-ed72f6503164
</t>
  </si>
  <si>
    <t>Sekajäte</t>
  </si>
  <si>
    <t>Biojäte</t>
  </si>
  <si>
    <t>Paperi</t>
  </si>
  <si>
    <t>Lasi</t>
  </si>
  <si>
    <t>Metallit</t>
  </si>
  <si>
    <t>Muovi</t>
  </si>
  <si>
    <t>Puu</t>
  </si>
  <si>
    <t>Energiajäte</t>
  </si>
  <si>
    <t>Rakennusjäte</t>
  </si>
  <si>
    <t>SER</t>
  </si>
  <si>
    <t>Vaarallinen jäte</t>
  </si>
  <si>
    <t>2025 versiossa muutettu päästökertoimet vastaamaan Julia 2030-hankkeen kuljetusten ja esikäsittelyn yhteenlaskettuja päästöjä. Lasin ja muovin kohdalla näitä ei ole, joten täydennetty DEFRAn tietokannan kertoimilla.</t>
  </si>
  <si>
    <t>S3-007 Department for Environment, Food &amp; Rural Affairs. (2025). Greenhouse gas reporting: conversion factors 2025. https://www.gov.uk/government/publications/greenhouse-gas-reporting-conversion-factors-2025</t>
  </si>
  <si>
    <t>Scope 2, päästökertoimien lähteitä</t>
  </si>
  <si>
    <t>5.2.2026 Päivitykset vuodelle 2025: S1 välilehdelle lisätty bioperäisten päästöjen summa tCO2e, ohjeistus miksi biogeeniset tulisi huomioida, päivitetty tilastokeskuksen kertoimet S2: välilehdelle ohjeet päivitetty vastaamaan ghg-protokollan ohjeistusta, lisätty sijaintiperusteiset ja jäännösjakauman päästökertoimet, lisätty ohjeistus liittyen VSME-raportointiin, poistettu sähkökäyttömuoto ja lämmitysmuoto kentät, S3 Hankinnat: lisätty "muut koulutuspalvelut" rivi, S3 Jätteet: päivitetty kertoimet vastaamaan Julia 2030-hankkeen keräilyn ja esikäsittelyn päästöjä ja täydennetty DEFRAlla puuttuvat, S3 Opiskelijaruokailut: päivitetty LUKE:n FoodGWP-tietokannan kertoimilla, ja lisätty poronliha, viini ja olut, S3 Työantajan matkat -&gt; Matkustaminen: kilometrikorvausten laskentalogiikka muutettu vastaamaan JYU:n käyttämää logiikkaa, lisätty kentät "kodin ja työpaikan välinen liikkuminen" ja "opiskelijoiden liikkuminen", ohjeistukseen lisätty hotellihuonekohtainen laskentatapa Suomessa ja muualla EU:ssa yöpymisille. Euromääräisille päästökertoimille tehty inflaatiotarkastelut.</t>
  </si>
  <si>
    <t>Scope 3: Matkustaminen</t>
  </si>
  <si>
    <t>Ostetut ravintopalvelut 2025</t>
  </si>
  <si>
    <t>Polttoaine tuotannon ja jakelun päästöt laskentavuodelta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</si>
</sst>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0.000"/>
    <numFmt numFmtId="166" formatCode="0.0\ %"/>
    <numFmt numFmtId="167" formatCode="_-* #,##0.00\ [$€-40B]_-;\-* #,##0.00\ [$€-40B]_-;_-* &quot;-&quot;??\ [$€-40B]_-;_-@_-"/>
    <numFmt numFmtId="168" formatCode="#,##0\ &quot;€&quot;"/>
    <numFmt numFmtId="169" formatCode="0.000000000000000"/>
    <numFmt numFmtId="170" formatCode="0.00000"/>
  </numFmts>
  <fonts count="53" x14ac:knownFonts="1">
    <font>
      <sz val="11"/>
      <color theme="1"/>
      <name val="Calibri"/>
      <family val="2"/>
      <scheme val="minor"/>
    </font>
    <font>
      <b/>
      <sz val="11"/>
      <color theme="1"/>
      <name val="Calibri"/>
      <family val="2"/>
      <scheme val="minor"/>
    </font>
    <font>
      <u/>
      <sz val="11"/>
      <color theme="10"/>
      <name val="Calibri"/>
      <family val="2"/>
      <scheme val="minor"/>
    </font>
    <font>
      <b/>
      <sz val="14"/>
      <color theme="1"/>
      <name val="Calibri"/>
      <family val="2"/>
      <scheme val="minor"/>
    </font>
    <font>
      <sz val="11"/>
      <color indexed="8"/>
      <name val="Calibri"/>
      <family val="2"/>
      <scheme val="minor"/>
    </font>
    <font>
      <sz val="11"/>
      <name val="Calibri"/>
      <family val="2"/>
      <scheme val="minor"/>
    </font>
    <font>
      <b/>
      <sz val="10"/>
      <color theme="1"/>
      <name val="Calibri"/>
      <family val="2"/>
      <scheme val="minor"/>
    </font>
    <font>
      <sz val="9"/>
      <color theme="1"/>
      <name val="Calibri"/>
      <family val="2"/>
      <scheme val="minor"/>
    </font>
    <font>
      <b/>
      <sz val="9"/>
      <color indexed="81"/>
      <name val="Tahoma"/>
      <family val="2"/>
    </font>
    <font>
      <sz val="9"/>
      <color indexed="81"/>
      <name val="Tahoma"/>
      <family val="2"/>
    </font>
    <font>
      <sz val="28"/>
      <color theme="1"/>
      <name val="Calibri"/>
      <family val="2"/>
      <scheme val="minor"/>
    </font>
    <font>
      <sz val="14"/>
      <color theme="1"/>
      <name val="Calibri"/>
      <family val="2"/>
      <scheme val="minor"/>
    </font>
    <font>
      <b/>
      <sz val="14"/>
      <color rgb="FF000000"/>
      <name val="Calibri"/>
      <family val="2"/>
      <scheme val="minor"/>
    </font>
    <font>
      <b/>
      <vertAlign val="subscript"/>
      <sz val="14"/>
      <color rgb="FF000000"/>
      <name val="Calibri"/>
      <family val="2"/>
      <scheme val="minor"/>
    </font>
    <font>
      <sz val="8"/>
      <name val="Calibri"/>
      <family val="2"/>
      <scheme val="minor"/>
    </font>
    <font>
      <sz val="11"/>
      <color rgb="FF9C5700"/>
      <name val="Calibri"/>
      <family val="2"/>
      <scheme val="minor"/>
    </font>
    <font>
      <sz val="12"/>
      <color rgb="FF000000"/>
      <name val="Calibri"/>
      <family val="2"/>
      <scheme val="minor"/>
    </font>
    <font>
      <sz val="11"/>
      <color rgb="FF0070C0"/>
      <name val="Calibri"/>
      <family val="2"/>
      <scheme val="minor"/>
    </font>
    <font>
      <b/>
      <sz val="12"/>
      <color rgb="FF000000"/>
      <name val="Calibri"/>
      <family val="2"/>
      <scheme val="minor"/>
    </font>
    <font>
      <sz val="14"/>
      <color rgb="FF000000"/>
      <name val="Calibri"/>
      <family val="2"/>
      <scheme val="minor"/>
    </font>
    <font>
      <sz val="11"/>
      <color rgb="FF00B0F0"/>
      <name val="Calibri"/>
      <family val="2"/>
      <scheme val="minor"/>
    </font>
    <font>
      <sz val="14"/>
      <color rgb="FFFF0000"/>
      <name val="Calibri"/>
      <family val="2"/>
      <scheme val="minor"/>
    </font>
    <font>
      <b/>
      <sz val="12"/>
      <color theme="1"/>
      <name val="Calibri"/>
      <family val="2"/>
      <scheme val="minor"/>
    </font>
    <font>
      <b/>
      <sz val="28"/>
      <color rgb="FF000000"/>
      <name val="Calibri"/>
      <family val="2"/>
      <scheme val="minor"/>
    </font>
    <font>
      <b/>
      <sz val="24"/>
      <color theme="1"/>
      <name val="Calibri"/>
      <family val="2"/>
      <scheme val="minor"/>
    </font>
    <font>
      <b/>
      <sz val="18"/>
      <color theme="1"/>
      <name val="Calibri"/>
      <family val="2"/>
      <scheme val="minor"/>
    </font>
    <font>
      <sz val="11"/>
      <color rgb="FFFF0000"/>
      <name val="Calibri"/>
      <family val="2"/>
      <scheme val="minor"/>
    </font>
    <font>
      <b/>
      <sz val="18"/>
      <color rgb="FF000000"/>
      <name val="Calibri"/>
      <family val="2"/>
      <scheme val="minor"/>
    </font>
    <font>
      <b/>
      <sz val="16"/>
      <color theme="1"/>
      <name val="Calibri"/>
      <family val="2"/>
      <scheme val="minor"/>
    </font>
    <font>
      <sz val="12"/>
      <color theme="1"/>
      <name val="Calibri"/>
      <family val="2"/>
      <scheme val="minor"/>
    </font>
    <font>
      <u/>
      <sz val="12"/>
      <color theme="10"/>
      <name val="Calibri"/>
      <family val="2"/>
      <scheme val="minor"/>
    </font>
    <font>
      <i/>
      <sz val="12"/>
      <color theme="1"/>
      <name val="Calibri"/>
      <family val="2"/>
      <scheme val="minor"/>
    </font>
    <font>
      <b/>
      <sz val="12"/>
      <name val="Calibri"/>
      <family val="2"/>
      <scheme val="minor"/>
    </font>
    <font>
      <b/>
      <sz val="12"/>
      <color indexed="8"/>
      <name val="Calibri"/>
      <family val="2"/>
      <scheme val="minor"/>
    </font>
    <font>
      <b/>
      <vertAlign val="subscript"/>
      <sz val="12"/>
      <color indexed="8"/>
      <name val="Calibri"/>
      <family val="2"/>
      <scheme val="minor"/>
    </font>
    <font>
      <sz val="12"/>
      <name val="Calibri"/>
      <family val="2"/>
      <scheme val="minor"/>
    </font>
    <font>
      <b/>
      <sz val="12"/>
      <color theme="1"/>
      <name val="Calibri"/>
      <family val="2"/>
    </font>
    <font>
      <b/>
      <sz val="12"/>
      <color rgb="FFFF0000"/>
      <name val="Calibri"/>
      <family val="2"/>
      <scheme val="minor"/>
    </font>
    <font>
      <vertAlign val="superscript"/>
      <sz val="12"/>
      <color rgb="FF000000"/>
      <name val="Calibri"/>
      <family val="2"/>
      <scheme val="minor"/>
    </font>
    <font>
      <vertAlign val="subscript"/>
      <sz val="12"/>
      <color rgb="FF000000"/>
      <name val="Calibri"/>
      <family val="2"/>
      <scheme val="minor"/>
    </font>
    <font>
      <b/>
      <vertAlign val="subscript"/>
      <sz val="12"/>
      <color rgb="FF000000"/>
      <name val="Calibri"/>
      <family val="2"/>
      <scheme val="minor"/>
    </font>
    <font>
      <vertAlign val="subscript"/>
      <sz val="12"/>
      <name val="Calibri"/>
      <family val="2"/>
      <scheme val="minor"/>
    </font>
    <font>
      <vertAlign val="superscript"/>
      <sz val="12"/>
      <name val="Calibri"/>
      <family val="2"/>
      <scheme val="minor"/>
    </font>
    <font>
      <sz val="12"/>
      <color theme="1"/>
      <name val="Calibri"/>
      <family val="2"/>
    </font>
    <font>
      <sz val="12"/>
      <name val="Arial"/>
      <family val="2"/>
    </font>
    <font>
      <sz val="12"/>
      <color rgb="FFFF0000"/>
      <name val="Arial"/>
      <family val="2"/>
    </font>
    <font>
      <sz val="12"/>
      <name val="Calibri"/>
      <family val="2"/>
    </font>
    <font>
      <sz val="12"/>
      <color rgb="FF00B0F0"/>
      <name val="Calibri"/>
      <family val="2"/>
      <scheme val="minor"/>
    </font>
    <font>
      <sz val="12"/>
      <name val="Calibri Light"/>
      <family val="2"/>
    </font>
    <font>
      <sz val="12"/>
      <color theme="1"/>
      <name val="Calibri Light"/>
      <family val="2"/>
    </font>
    <font>
      <u/>
      <sz val="12"/>
      <color theme="10"/>
      <name val="Calibri Light"/>
      <family val="2"/>
    </font>
    <font>
      <sz val="12"/>
      <color rgb="FF00B050"/>
      <name val="Calibri"/>
      <family val="2"/>
      <scheme val="minor"/>
    </font>
    <font>
      <sz val="12"/>
      <color theme="1"/>
      <name val="Arial"/>
      <family val="2"/>
    </font>
  </fonts>
  <fills count="18">
    <fill>
      <patternFill patternType="none"/>
    </fill>
    <fill>
      <patternFill patternType="gray125"/>
    </fill>
    <fill>
      <patternFill patternType="solid">
        <fgColor theme="4" tint="0.59999389629810485"/>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rgb="FFFFEB9C"/>
      </patternFill>
    </fill>
    <fill>
      <patternFill patternType="solid">
        <fgColor theme="3" tint="0.79998168889431442"/>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6" tint="0.79998168889431442"/>
        <bgColor rgb="FF000000"/>
      </patternFill>
    </fill>
    <fill>
      <patternFill patternType="solid">
        <fgColor theme="9" tint="0.79998168889431442"/>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bgColor indexed="64"/>
      </patternFill>
    </fill>
    <fill>
      <patternFill patternType="solid">
        <fgColor theme="7"/>
        <bgColor indexed="64"/>
      </patternFill>
    </fill>
    <fill>
      <patternFill patternType="solid">
        <fgColor rgb="FF75EEEB"/>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bottom/>
      <diagonal/>
    </border>
    <border>
      <left style="thin">
        <color indexed="64"/>
      </left>
      <right/>
      <top/>
      <bottom style="thin">
        <color auto="1"/>
      </bottom>
      <diagonal/>
    </border>
    <border>
      <left/>
      <right/>
      <top/>
      <bottom style="double">
        <color indexed="64"/>
      </bottom>
      <diagonal/>
    </border>
    <border>
      <left/>
      <right style="thin">
        <color indexed="64"/>
      </right>
      <top style="double">
        <color indexed="64"/>
      </top>
      <bottom/>
      <diagonal/>
    </border>
    <border>
      <left style="thin">
        <color indexed="64"/>
      </left>
      <right style="thin">
        <color indexed="64"/>
      </right>
      <top style="double">
        <color indexed="64"/>
      </top>
      <bottom/>
      <diagonal/>
    </border>
    <border>
      <left/>
      <right style="thin">
        <color auto="1"/>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auto="1"/>
      </top>
      <bottom/>
      <diagonal/>
    </border>
    <border>
      <left style="double">
        <color indexed="64"/>
      </left>
      <right/>
      <top/>
      <bottom style="double">
        <color indexed="64"/>
      </bottom>
      <diagonal/>
    </border>
    <border>
      <left style="double">
        <color indexed="64"/>
      </left>
      <right/>
      <top/>
      <bottom style="thin">
        <color indexed="64"/>
      </bottom>
      <diagonal/>
    </border>
    <border>
      <left style="thin">
        <color indexed="64"/>
      </left>
      <right/>
      <top style="double">
        <color indexed="64"/>
      </top>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ouble">
        <color indexed="64"/>
      </left>
      <right/>
      <top style="thin">
        <color indexed="64"/>
      </top>
      <bottom style="double">
        <color indexed="64"/>
      </bottom>
      <diagonal/>
    </border>
    <border>
      <left style="thin">
        <color indexed="64"/>
      </left>
      <right/>
      <top/>
      <bottom style="double">
        <color indexed="64"/>
      </bottom>
      <diagonal/>
    </border>
    <border>
      <left style="double">
        <color indexed="64"/>
      </left>
      <right/>
      <top/>
      <bottom/>
      <diagonal/>
    </border>
    <border>
      <left/>
      <right style="thin">
        <color auto="1"/>
      </right>
      <top/>
      <bottom/>
      <diagonal/>
    </border>
    <border>
      <left style="double">
        <color indexed="64"/>
      </left>
      <right/>
      <top style="double">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ck">
        <color indexed="64"/>
      </left>
      <right style="thin">
        <color indexed="64"/>
      </right>
      <top/>
      <bottom style="thin">
        <color indexed="64"/>
      </bottom>
      <diagonal/>
    </border>
    <border>
      <left/>
      <right style="thin">
        <color indexed="64"/>
      </right>
      <top style="thin">
        <color auto="1"/>
      </top>
      <bottom/>
      <diagonal/>
    </border>
    <border>
      <left style="thick">
        <color theme="9" tint="0.39994506668294322"/>
      </left>
      <right style="thick">
        <color theme="9" tint="0.39994506668294322"/>
      </right>
      <top style="thick">
        <color theme="9" tint="0.39994506668294322"/>
      </top>
      <bottom/>
      <diagonal/>
    </border>
    <border>
      <left style="thick">
        <color theme="9" tint="0.39994506668294322"/>
      </left>
      <right style="thick">
        <color theme="9" tint="0.39994506668294322"/>
      </right>
      <top/>
      <bottom/>
      <diagonal/>
    </border>
    <border>
      <left style="thick">
        <color theme="9" tint="0.39994506668294322"/>
      </left>
      <right style="thick">
        <color theme="9" tint="0.39994506668294322"/>
      </right>
      <top/>
      <bottom style="thick">
        <color theme="9" tint="0.39994506668294322"/>
      </bottom>
      <diagonal/>
    </border>
    <border>
      <left style="thick">
        <color theme="4" tint="0.59996337778862885"/>
      </left>
      <right style="thick">
        <color theme="4" tint="0.59996337778862885"/>
      </right>
      <top style="thick">
        <color theme="4" tint="0.59996337778862885"/>
      </top>
      <bottom/>
      <diagonal/>
    </border>
    <border>
      <left style="thick">
        <color theme="4" tint="0.59996337778862885"/>
      </left>
      <right style="thick">
        <color theme="4" tint="0.59996337778862885"/>
      </right>
      <top/>
      <bottom/>
      <diagonal/>
    </border>
    <border>
      <left style="double">
        <color indexed="64"/>
      </left>
      <right/>
      <top style="thin">
        <color auto="1"/>
      </top>
      <bottom style="thin">
        <color indexed="64"/>
      </bottom>
      <diagonal/>
    </border>
    <border>
      <left style="thin">
        <color indexed="64"/>
      </left>
      <right style="double">
        <color indexed="64"/>
      </right>
      <top/>
      <bottom style="thin">
        <color indexed="64"/>
      </bottom>
      <diagonal/>
    </border>
    <border>
      <left style="thin">
        <color indexed="64"/>
      </left>
      <right style="thick">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top/>
      <bottom style="thin">
        <color indexed="64"/>
      </bottom>
      <diagonal/>
    </border>
    <border>
      <left style="medium">
        <color indexed="64"/>
      </left>
      <right/>
      <top/>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style="thick">
        <color theme="4" tint="0.59996337778862885"/>
      </left>
      <right style="thick">
        <color theme="4" tint="0.59996337778862885"/>
      </right>
      <top/>
      <bottom style="thick">
        <color theme="8" tint="0.59999389629810485"/>
      </bottom>
      <diagonal/>
    </border>
  </borders>
  <cellStyleXfs count="3">
    <xf numFmtId="0" fontId="0" fillId="0" borderId="0"/>
    <xf numFmtId="0" fontId="2" fillId="0" borderId="0" applyNumberFormat="0" applyFill="0" applyBorder="0" applyAlignment="0" applyProtection="0"/>
    <xf numFmtId="0" fontId="15" fillId="5" borderId="0" applyNumberFormat="0" applyBorder="0" applyAlignment="0" applyProtection="0"/>
  </cellStyleXfs>
  <cellXfs count="767">
    <xf numFmtId="0" fontId="0" fillId="0" borderId="0" xfId="0"/>
    <xf numFmtId="0" fontId="0" fillId="0" borderId="0" xfId="0" applyProtection="1">
      <protection locked="0"/>
    </xf>
    <xf numFmtId="0" fontId="0" fillId="0" borderId="0" xfId="0" applyAlignment="1" applyProtection="1">
      <alignment horizontal="center"/>
      <protection locked="0"/>
    </xf>
    <xf numFmtId="0" fontId="1" fillId="0" borderId="0" xfId="0" applyFont="1"/>
    <xf numFmtId="0" fontId="0" fillId="0" borderId="0" xfId="0" applyAlignment="1">
      <alignment wrapText="1"/>
    </xf>
    <xf numFmtId="0" fontId="10" fillId="0" borderId="0" xfId="0" applyFont="1" applyAlignment="1">
      <alignment vertical="center"/>
    </xf>
    <xf numFmtId="0" fontId="10" fillId="0" borderId="0" xfId="0" applyFont="1" applyAlignment="1">
      <alignment vertical="center" wrapText="1"/>
    </xf>
    <xf numFmtId="0" fontId="0" fillId="0" borderId="0" xfId="0" applyAlignment="1">
      <alignment horizontal="center"/>
    </xf>
    <xf numFmtId="49" fontId="0" fillId="0" borderId="0" xfId="0" applyNumberFormat="1" applyAlignment="1">
      <alignment horizontal="left" vertical="center" indent="3" readingOrder="1"/>
    </xf>
    <xf numFmtId="49" fontId="0" fillId="0" borderId="0" xfId="0" applyNumberFormat="1" applyAlignment="1">
      <alignment horizontal="left" vertical="center" wrapText="1" readingOrder="1"/>
    </xf>
    <xf numFmtId="49" fontId="17" fillId="0" borderId="0" xfId="0" applyNumberFormat="1" applyFont="1" applyAlignment="1">
      <alignment horizontal="left" vertical="center" indent="3" readingOrder="1"/>
    </xf>
    <xf numFmtId="49" fontId="17" fillId="0" borderId="0" xfId="0" applyNumberFormat="1" applyFont="1" applyAlignment="1">
      <alignment horizontal="left" vertical="center" wrapText="1" readingOrder="1"/>
    </xf>
    <xf numFmtId="0" fontId="5" fillId="0" borderId="0" xfId="1" applyFont="1" applyProtection="1">
      <protection locked="0"/>
    </xf>
    <xf numFmtId="0" fontId="5" fillId="0" borderId="0" xfId="1" applyFont="1" applyAlignment="1" applyProtection="1">
      <alignment wrapText="1"/>
      <protection locked="0"/>
    </xf>
    <xf numFmtId="0" fontId="0" fillId="0" borderId="0" xfId="0" applyAlignment="1">
      <alignment horizontal="center" vertical="center"/>
    </xf>
    <xf numFmtId="0" fontId="0" fillId="0" borderId="0" xfId="0" applyAlignment="1" applyProtection="1">
      <alignment horizontal="center" vertical="center"/>
      <protection locked="0"/>
    </xf>
    <xf numFmtId="0" fontId="0" fillId="0" borderId="0" xfId="0" applyAlignment="1" applyProtection="1">
      <alignment wrapText="1"/>
      <protection locked="0"/>
    </xf>
    <xf numFmtId="0" fontId="5" fillId="0" borderId="0" xfId="1" applyFont="1" applyProtection="1"/>
    <xf numFmtId="0" fontId="5" fillId="0" borderId="0" xfId="1" applyFont="1" applyAlignment="1" applyProtection="1">
      <alignment wrapText="1"/>
    </xf>
    <xf numFmtId="0" fontId="2" fillId="0" borderId="0" xfId="1" applyProtection="1"/>
    <xf numFmtId="0" fontId="29" fillId="0" borderId="0" xfId="0" applyFont="1"/>
    <xf numFmtId="0" fontId="22" fillId="0" borderId="0" xfId="0" applyFont="1" applyProtection="1">
      <protection locked="0"/>
    </xf>
    <xf numFmtId="0" fontId="29" fillId="0" borderId="0" xfId="0" applyFont="1" applyProtection="1">
      <protection locked="0"/>
    </xf>
    <xf numFmtId="0" fontId="32" fillId="3" borderId="1" xfId="0" applyFont="1" applyFill="1" applyBorder="1" applyProtection="1">
      <protection locked="0"/>
    </xf>
    <xf numFmtId="0" fontId="29" fillId="9" borderId="5" xfId="0" applyFont="1" applyFill="1" applyBorder="1" applyAlignment="1" applyProtection="1">
      <alignment horizontal="center" vertical="center"/>
      <protection locked="0"/>
    </xf>
    <xf numFmtId="164" fontId="29" fillId="0" borderId="12" xfId="0" applyNumberFormat="1" applyFont="1" applyBorder="1" applyAlignment="1">
      <alignment horizontal="center"/>
    </xf>
    <xf numFmtId="0" fontId="29" fillId="0" borderId="5" xfId="0" applyFont="1" applyBorder="1" applyProtection="1">
      <protection locked="0"/>
    </xf>
    <xf numFmtId="0" fontId="29" fillId="0" borderId="3" xfId="0" applyFont="1" applyBorder="1" applyProtection="1">
      <protection locked="0"/>
    </xf>
    <xf numFmtId="0" fontId="29" fillId="0" borderId="39" xfId="0" applyFont="1" applyBorder="1" applyProtection="1">
      <protection locked="0"/>
    </xf>
    <xf numFmtId="0" fontId="29" fillId="9" borderId="2" xfId="0" applyFont="1" applyFill="1" applyBorder="1" applyAlignment="1" applyProtection="1">
      <alignment horizontal="center" vertical="center"/>
      <protection locked="0"/>
    </xf>
    <xf numFmtId="164" fontId="29" fillId="0" borderId="1" xfId="0" applyNumberFormat="1" applyFont="1" applyBorder="1" applyAlignment="1">
      <alignment horizontal="center"/>
    </xf>
    <xf numFmtId="0" fontId="29" fillId="0" borderId="1" xfId="0" applyFont="1" applyBorder="1" applyProtection="1">
      <protection locked="0"/>
    </xf>
    <xf numFmtId="0" fontId="29" fillId="0" borderId="12" xfId="0" applyFont="1" applyBorder="1" applyProtection="1">
      <protection locked="0"/>
    </xf>
    <xf numFmtId="0" fontId="29" fillId="0" borderId="2" xfId="0" applyFont="1" applyBorder="1" applyProtection="1">
      <protection locked="0"/>
    </xf>
    <xf numFmtId="0" fontId="32" fillId="3" borderId="12" xfId="0" applyFont="1" applyFill="1" applyBorder="1" applyProtection="1">
      <protection locked="0"/>
    </xf>
    <xf numFmtId="0" fontId="29" fillId="9" borderId="1" xfId="0" applyFont="1" applyFill="1" applyBorder="1" applyAlignment="1" applyProtection="1">
      <alignment horizontal="center" vertical="center"/>
      <protection locked="0"/>
    </xf>
    <xf numFmtId="0" fontId="29" fillId="0" borderId="13" xfId="0" applyFont="1" applyBorder="1" applyProtection="1">
      <protection locked="0"/>
    </xf>
    <xf numFmtId="0" fontId="29" fillId="0" borderId="40" xfId="0" applyFont="1" applyBorder="1" applyProtection="1">
      <protection locked="0"/>
    </xf>
    <xf numFmtId="0" fontId="22" fillId="0" borderId="0" xfId="0" applyFont="1"/>
    <xf numFmtId="0" fontId="29" fillId="0" borderId="0" xfId="0" applyFont="1" applyAlignment="1">
      <alignment vertical="center"/>
    </xf>
    <xf numFmtId="0" fontId="29" fillId="0" borderId="14" xfId="0" applyFont="1" applyBorder="1"/>
    <xf numFmtId="0" fontId="29" fillId="0" borderId="46" xfId="0" applyFont="1" applyBorder="1"/>
    <xf numFmtId="0" fontId="22" fillId="0" borderId="39" xfId="0" applyFont="1" applyBorder="1"/>
    <xf numFmtId="0" fontId="29" fillId="0" borderId="1" xfId="0" applyFont="1" applyBorder="1"/>
    <xf numFmtId="0" fontId="29" fillId="0" borderId="1" xfId="0" applyFont="1" applyBorder="1" applyAlignment="1">
      <alignment wrapText="1"/>
    </xf>
    <xf numFmtId="0" fontId="29" fillId="0" borderId="39" xfId="0" applyFont="1" applyBorder="1"/>
    <xf numFmtId="0" fontId="29" fillId="0" borderId="0" xfId="0" applyFont="1" applyAlignment="1">
      <alignment wrapText="1"/>
    </xf>
    <xf numFmtId="0" fontId="29" fillId="0" borderId="13" xfId="0" applyFont="1" applyBorder="1" applyAlignment="1">
      <alignment wrapText="1"/>
    </xf>
    <xf numFmtId="0" fontId="29" fillId="9" borderId="0" xfId="0" applyFont="1" applyFill="1" applyAlignment="1" applyProtection="1">
      <alignment horizontal="center"/>
      <protection locked="0"/>
    </xf>
    <xf numFmtId="49" fontId="29" fillId="0" borderId="39" xfId="0" applyNumberFormat="1" applyFont="1" applyBorder="1" applyAlignment="1">
      <alignment horizontal="left" vertical="center" readingOrder="1"/>
    </xf>
    <xf numFmtId="0" fontId="29" fillId="6" borderId="2" xfId="0" applyFont="1" applyFill="1" applyBorder="1" applyAlignment="1" applyProtection="1">
      <alignment horizontal="center" vertical="center" wrapText="1" readingOrder="1"/>
      <protection locked="0"/>
    </xf>
    <xf numFmtId="168" fontId="29" fillId="9" borderId="2" xfId="0" applyNumberFormat="1" applyFont="1" applyFill="1" applyBorder="1" applyAlignment="1" applyProtection="1">
      <alignment horizontal="center" vertical="center"/>
      <protection locked="0"/>
    </xf>
    <xf numFmtId="0" fontId="29" fillId="0" borderId="12"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29" fillId="6" borderId="2" xfId="0" applyFont="1" applyFill="1" applyBorder="1" applyAlignment="1">
      <alignment horizontal="center"/>
    </xf>
    <xf numFmtId="0" fontId="29" fillId="0" borderId="3" xfId="0" applyFont="1" applyBorder="1" applyAlignment="1" applyProtection="1">
      <alignment horizontal="center" vertical="center"/>
      <protection locked="0"/>
    </xf>
    <xf numFmtId="0" fontId="29" fillId="6" borderId="6" xfId="0" applyFont="1" applyFill="1" applyBorder="1" applyAlignment="1" applyProtection="1">
      <alignment horizontal="center" vertical="center" wrapText="1" readingOrder="1"/>
      <protection locked="0"/>
    </xf>
    <xf numFmtId="0" fontId="29" fillId="6" borderId="6" xfId="0" applyFont="1" applyFill="1" applyBorder="1" applyAlignment="1">
      <alignment horizontal="center"/>
    </xf>
    <xf numFmtId="0" fontId="29" fillId="9" borderId="6" xfId="0" applyFont="1" applyFill="1" applyBorder="1" applyAlignment="1" applyProtection="1">
      <alignment horizontal="center" vertical="center"/>
      <protection locked="0"/>
    </xf>
    <xf numFmtId="168" fontId="29" fillId="9" borderId="6" xfId="0" applyNumberFormat="1" applyFont="1" applyFill="1" applyBorder="1" applyAlignment="1" applyProtection="1">
      <alignment horizontal="center" vertical="center"/>
      <protection locked="0"/>
    </xf>
    <xf numFmtId="0" fontId="29" fillId="7" borderId="2" xfId="0" applyFont="1" applyFill="1" applyBorder="1" applyAlignment="1">
      <alignment horizontal="left" vertical="center" wrapText="1" readingOrder="1"/>
    </xf>
    <xf numFmtId="0" fontId="29" fillId="7" borderId="39" xfId="0" applyFont="1" applyFill="1" applyBorder="1" applyAlignment="1">
      <alignment horizontal="left" vertical="center" wrapText="1" readingOrder="1"/>
    </xf>
    <xf numFmtId="0" fontId="29" fillId="7" borderId="39" xfId="0" applyFont="1" applyFill="1" applyBorder="1" applyAlignment="1">
      <alignment horizontal="center"/>
    </xf>
    <xf numFmtId="164" fontId="22" fillId="7" borderId="1" xfId="0" applyNumberFormat="1" applyFont="1" applyFill="1" applyBorder="1" applyAlignment="1">
      <alignment horizontal="center"/>
    </xf>
    <xf numFmtId="0" fontId="35" fillId="0" borderId="0" xfId="1" applyFont="1" applyProtection="1"/>
    <xf numFmtId="0" fontId="46" fillId="0" borderId="0" xfId="0" applyFont="1"/>
    <xf numFmtId="0" fontId="29" fillId="4" borderId="2" xfId="0" applyFont="1" applyFill="1" applyBorder="1" applyAlignment="1" applyProtection="1">
      <alignment horizontal="center" vertical="center"/>
      <protection locked="0"/>
    </xf>
    <xf numFmtId="0" fontId="29" fillId="4" borderId="1" xfId="0" applyFont="1" applyFill="1" applyBorder="1" applyAlignment="1" applyProtection="1">
      <alignment horizontal="center" vertical="center"/>
      <protection locked="0"/>
    </xf>
    <xf numFmtId="0" fontId="29" fillId="6" borderId="2" xfId="0" applyFont="1" applyFill="1" applyBorder="1" applyAlignment="1" applyProtection="1">
      <alignment horizontal="center" vertical="center"/>
      <protection locked="0"/>
    </xf>
    <xf numFmtId="49" fontId="29" fillId="0" borderId="0" xfId="0" applyNumberFormat="1" applyFont="1" applyAlignment="1">
      <alignment horizontal="left" vertical="center" readingOrder="1"/>
    </xf>
    <xf numFmtId="0" fontId="29" fillId="4" borderId="5" xfId="0" applyFont="1" applyFill="1" applyBorder="1" applyAlignment="1" applyProtection="1">
      <alignment horizontal="center" vertical="center"/>
      <protection locked="0"/>
    </xf>
    <xf numFmtId="0" fontId="29" fillId="4" borderId="12" xfId="0" applyFont="1" applyFill="1" applyBorder="1" applyAlignment="1" applyProtection="1">
      <alignment horizontal="center" vertical="center"/>
      <protection locked="0"/>
    </xf>
    <xf numFmtId="49" fontId="29" fillId="0" borderId="0" xfId="0" applyNumberFormat="1" applyFont="1" applyAlignment="1" applyProtection="1">
      <alignment horizontal="left" vertical="center" readingOrder="1"/>
      <protection locked="0"/>
    </xf>
    <xf numFmtId="0" fontId="29" fillId="4" borderId="39" xfId="0" applyFont="1" applyFill="1" applyBorder="1" applyAlignment="1" applyProtection="1">
      <alignment horizontal="center" vertical="center"/>
      <protection locked="0"/>
    </xf>
    <xf numFmtId="0" fontId="29" fillId="0" borderId="0" xfId="0" applyFont="1" applyAlignment="1">
      <alignment horizontal="center"/>
    </xf>
    <xf numFmtId="0" fontId="22" fillId="0" borderId="2" xfId="0" applyFont="1" applyBorder="1"/>
    <xf numFmtId="0" fontId="29" fillId="9" borderId="39" xfId="0" applyFont="1" applyFill="1" applyBorder="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9" borderId="3" xfId="0" applyFont="1" applyFill="1" applyBorder="1" applyAlignment="1" applyProtection="1">
      <alignment horizontal="center" vertical="center"/>
      <protection locked="0"/>
    </xf>
    <xf numFmtId="0" fontId="29" fillId="9" borderId="41" xfId="0" applyFont="1" applyFill="1" applyBorder="1" applyAlignment="1" applyProtection="1">
      <alignment horizontal="center" vertical="center"/>
      <protection locked="0"/>
    </xf>
    <xf numFmtId="167" fontId="29" fillId="9" borderId="2" xfId="0" applyNumberFormat="1" applyFont="1" applyFill="1" applyBorder="1" applyAlignment="1" applyProtection="1">
      <alignment horizontal="center" vertical="center"/>
      <protection locked="0"/>
    </xf>
    <xf numFmtId="0" fontId="29" fillId="0" borderId="0" xfId="0" applyFont="1" applyAlignment="1">
      <alignment horizontal="center" vertical="center"/>
    </xf>
    <xf numFmtId="0" fontId="22" fillId="0" borderId="0" xfId="0" applyFont="1" applyAlignment="1">
      <alignment horizontal="left" vertical="center"/>
    </xf>
    <xf numFmtId="49" fontId="16" fillId="8" borderId="1" xfId="0" applyNumberFormat="1" applyFont="1" applyFill="1" applyBorder="1" applyAlignment="1">
      <alignment horizontal="left" vertical="top" wrapText="1" readingOrder="1"/>
    </xf>
    <xf numFmtId="49" fontId="18" fillId="8" borderId="1" xfId="0" applyNumberFormat="1" applyFont="1" applyFill="1" applyBorder="1" applyAlignment="1">
      <alignment horizontal="center" wrapText="1" readingOrder="1"/>
    </xf>
    <xf numFmtId="0" fontId="22" fillId="8" borderId="3" xfId="0" applyFont="1" applyFill="1" applyBorder="1" applyAlignment="1">
      <alignment horizontal="center" wrapText="1"/>
    </xf>
    <xf numFmtId="0" fontId="35" fillId="0" borderId="0" xfId="1" applyFont="1" applyAlignment="1" applyProtection="1">
      <protection locked="0"/>
    </xf>
    <xf numFmtId="49" fontId="29" fillId="0" borderId="0" xfId="0" applyNumberFormat="1" applyFont="1" applyAlignment="1">
      <alignment horizontal="left" vertical="center" wrapText="1" readingOrder="1"/>
    </xf>
    <xf numFmtId="49" fontId="29" fillId="0" borderId="0" xfId="0" applyNumberFormat="1" applyFont="1" applyAlignment="1">
      <alignment wrapText="1"/>
    </xf>
    <xf numFmtId="49" fontId="29" fillId="0" borderId="0" xfId="0" applyNumberFormat="1" applyFont="1"/>
    <xf numFmtId="0" fontId="29" fillId="0" borderId="0" xfId="1" applyFont="1" applyProtection="1">
      <protection locked="0"/>
    </xf>
    <xf numFmtId="164" fontId="29" fillId="2" borderId="2" xfId="0" applyNumberFormat="1" applyFont="1" applyFill="1" applyBorder="1" applyAlignment="1" applyProtection="1">
      <alignment horizontal="center" vertical="center"/>
      <protection locked="0"/>
    </xf>
    <xf numFmtId="0" fontId="29" fillId="2" borderId="2" xfId="0" applyFont="1" applyFill="1" applyBorder="1" applyAlignment="1" applyProtection="1">
      <alignment horizontal="center" vertical="center"/>
      <protection locked="0"/>
    </xf>
    <xf numFmtId="164" fontId="29" fillId="9" borderId="2" xfId="0" applyNumberFormat="1" applyFont="1" applyFill="1" applyBorder="1" applyAlignment="1" applyProtection="1">
      <alignment horizontal="center" vertical="center"/>
      <protection locked="0"/>
    </xf>
    <xf numFmtId="49" fontId="29" fillId="0" borderId="1" xfId="0" applyNumberFormat="1" applyFont="1" applyBorder="1" applyAlignment="1">
      <alignment horizontal="center" vertical="center" wrapText="1" readingOrder="1"/>
    </xf>
    <xf numFmtId="0" fontId="29" fillId="0" borderId="40" xfId="0" applyFont="1" applyBorder="1"/>
    <xf numFmtId="164" fontId="29" fillId="9" borderId="1" xfId="0" applyNumberFormat="1" applyFont="1" applyFill="1" applyBorder="1" applyAlignment="1" applyProtection="1">
      <alignment horizontal="center" vertical="center"/>
      <protection locked="0"/>
    </xf>
    <xf numFmtId="164" fontId="29" fillId="9" borderId="6" xfId="0" applyNumberFormat="1" applyFont="1" applyFill="1" applyBorder="1" applyAlignment="1" applyProtection="1">
      <alignment horizontal="center" vertical="center"/>
      <protection locked="0"/>
    </xf>
    <xf numFmtId="0" fontId="29" fillId="9" borderId="12" xfId="0" applyFont="1" applyFill="1" applyBorder="1" applyAlignment="1" applyProtection="1">
      <alignment horizontal="center" vertical="center" wrapText="1" readingOrder="1"/>
      <protection locked="0"/>
    </xf>
    <xf numFmtId="0" fontId="29" fillId="9" borderId="0" xfId="0" applyFont="1" applyFill="1" applyAlignment="1" applyProtection="1">
      <alignment horizontal="left" vertical="center" wrapText="1" readingOrder="1"/>
      <protection locked="0"/>
    </xf>
    <xf numFmtId="0" fontId="29" fillId="9" borderId="1" xfId="0" applyFont="1" applyFill="1" applyBorder="1" applyAlignment="1" applyProtection="1">
      <alignment horizontal="left" vertical="center" wrapText="1" readingOrder="1"/>
      <protection locked="0"/>
    </xf>
    <xf numFmtId="49" fontId="22" fillId="0" borderId="1" xfId="0" applyNumberFormat="1" applyFont="1" applyBorder="1" applyAlignment="1">
      <alignment horizontal="center" vertical="center" wrapText="1" readingOrder="1"/>
    </xf>
    <xf numFmtId="0" fontId="29" fillId="9" borderId="39" xfId="0" applyFont="1" applyFill="1" applyBorder="1" applyAlignment="1" applyProtection="1">
      <alignment horizontal="left" vertical="center" wrapText="1" readingOrder="1"/>
      <protection locked="0"/>
    </xf>
    <xf numFmtId="164" fontId="29" fillId="0" borderId="2" xfId="0" applyNumberFormat="1" applyFont="1" applyBorder="1" applyAlignment="1">
      <alignment horizontal="center" vertical="center"/>
    </xf>
    <xf numFmtId="0" fontId="29" fillId="0" borderId="1" xfId="0" applyFont="1" applyBorder="1" applyAlignment="1">
      <alignment horizontal="left" vertical="center"/>
    </xf>
    <xf numFmtId="0" fontId="29" fillId="0" borderId="1" xfId="0" applyFont="1" applyBorder="1" applyAlignment="1">
      <alignment horizontal="center" vertical="center"/>
    </xf>
    <xf numFmtId="0" fontId="29" fillId="0" borderId="1" xfId="0" applyFont="1" applyBorder="1" applyAlignment="1" applyProtection="1">
      <alignment horizontal="left" vertical="center"/>
      <protection locked="0"/>
    </xf>
    <xf numFmtId="165" fontId="29" fillId="6" borderId="2" xfId="0" applyNumberFormat="1" applyFont="1" applyFill="1" applyBorder="1" applyAlignment="1">
      <alignment horizontal="center" vertical="center"/>
    </xf>
    <xf numFmtId="0" fontId="29" fillId="6" borderId="2" xfId="0" applyFont="1" applyFill="1" applyBorder="1" applyAlignment="1" applyProtection="1">
      <alignment horizontal="center" vertical="center" wrapText="1"/>
      <protection locked="0"/>
    </xf>
    <xf numFmtId="0" fontId="22" fillId="3" borderId="0" xfId="0" applyFont="1" applyFill="1"/>
    <xf numFmtId="0" fontId="29" fillId="9" borderId="12" xfId="0" applyFont="1" applyFill="1" applyBorder="1" applyAlignment="1" applyProtection="1">
      <alignment horizontal="center" vertical="center"/>
      <protection locked="0"/>
    </xf>
    <xf numFmtId="0" fontId="29" fillId="6" borderId="39" xfId="0" applyFont="1" applyFill="1" applyBorder="1" applyAlignment="1" applyProtection="1">
      <alignment horizontal="center"/>
      <protection locked="0"/>
    </xf>
    <xf numFmtId="0" fontId="29" fillId="6" borderId="0" xfId="0" applyFont="1" applyFill="1" applyAlignment="1" applyProtection="1">
      <alignment horizontal="center"/>
      <protection locked="0"/>
    </xf>
    <xf numFmtId="0" fontId="29" fillId="6" borderId="14" xfId="0" applyFont="1" applyFill="1" applyBorder="1" applyAlignment="1" applyProtection="1">
      <alignment horizontal="center"/>
      <protection locked="0"/>
    </xf>
    <xf numFmtId="0" fontId="29" fillId="0" borderId="3" xfId="0" applyFont="1" applyBorder="1" applyAlignment="1">
      <alignment wrapText="1"/>
    </xf>
    <xf numFmtId="0" fontId="0" fillId="0" borderId="5" xfId="0" applyBorder="1" applyProtection="1">
      <protection locked="0"/>
    </xf>
    <xf numFmtId="0" fontId="29" fillId="0" borderId="41" xfId="0" applyFont="1" applyBorder="1" applyProtection="1">
      <protection locked="0"/>
    </xf>
    <xf numFmtId="0" fontId="29" fillId="3" borderId="1" xfId="0" applyFont="1" applyFill="1" applyBorder="1" applyProtection="1">
      <protection locked="0"/>
    </xf>
    <xf numFmtId="0" fontId="29" fillId="0" borderId="2" xfId="0" applyFont="1" applyBorder="1"/>
    <xf numFmtId="0" fontId="0" fillId="0" borderId="4" xfId="0" applyBorder="1"/>
    <xf numFmtId="164" fontId="29" fillId="0" borderId="25" xfId="0" applyNumberFormat="1" applyFont="1" applyBorder="1" applyAlignment="1">
      <alignment horizontal="center" vertical="center"/>
    </xf>
    <xf numFmtId="0" fontId="29" fillId="0" borderId="12" xfId="0" applyFont="1" applyBorder="1" applyAlignment="1">
      <alignment horizontal="center" vertical="center"/>
    </xf>
    <xf numFmtId="0" fontId="29" fillId="0" borderId="2" xfId="0" applyFont="1" applyBorder="1" applyAlignment="1" applyProtection="1">
      <alignment horizontal="center" vertical="center"/>
      <protection locked="0"/>
    </xf>
    <xf numFmtId="0" fontId="29" fillId="0" borderId="0" xfId="0" applyFont="1" applyAlignment="1" applyProtection="1">
      <alignment horizontal="center" vertical="center"/>
      <protection locked="0"/>
    </xf>
    <xf numFmtId="0" fontId="29" fillId="8" borderId="1" xfId="0" applyFont="1" applyFill="1" applyBorder="1" applyAlignment="1" applyProtection="1">
      <alignment horizontal="center" vertical="center"/>
      <protection locked="0"/>
    </xf>
    <xf numFmtId="0" fontId="29" fillId="8" borderId="46" xfId="0" applyFont="1" applyFill="1" applyBorder="1" applyAlignment="1" applyProtection="1">
      <alignment horizontal="center" vertical="center"/>
      <protection locked="0"/>
    </xf>
    <xf numFmtId="0" fontId="29" fillId="8" borderId="12" xfId="0" applyFont="1" applyFill="1" applyBorder="1" applyAlignment="1" applyProtection="1">
      <alignment horizontal="center" vertical="center"/>
      <protection locked="0"/>
    </xf>
    <xf numFmtId="0" fontId="29" fillId="3" borderId="12" xfId="0" applyFont="1" applyFill="1" applyBorder="1" applyAlignment="1" applyProtection="1">
      <alignment horizontal="center" vertical="center"/>
      <protection locked="0"/>
    </xf>
    <xf numFmtId="0" fontId="29" fillId="3" borderId="3" xfId="0" applyFont="1" applyFill="1" applyBorder="1" applyAlignment="1" applyProtection="1">
      <alignment horizontal="center" vertical="center"/>
      <protection locked="0"/>
    </xf>
    <xf numFmtId="0" fontId="29" fillId="3" borderId="1" xfId="0" applyFont="1" applyFill="1" applyBorder="1" applyAlignment="1" applyProtection="1">
      <alignment horizontal="center" vertical="center"/>
      <protection locked="0"/>
    </xf>
    <xf numFmtId="0" fontId="29" fillId="0" borderId="2" xfId="0" applyFont="1" applyBorder="1" applyAlignment="1">
      <alignment vertical="center"/>
    </xf>
    <xf numFmtId="0" fontId="29" fillId="3" borderId="0" xfId="0" applyFont="1" applyFill="1" applyProtection="1">
      <protection locked="0"/>
    </xf>
    <xf numFmtId="0" fontId="29" fillId="3" borderId="12" xfId="0" applyFont="1" applyFill="1" applyBorder="1" applyProtection="1">
      <protection locked="0"/>
    </xf>
    <xf numFmtId="0" fontId="29" fillId="3" borderId="5" xfId="0" applyFont="1" applyFill="1" applyBorder="1" applyProtection="1">
      <protection locked="0"/>
    </xf>
    <xf numFmtId="0" fontId="29" fillId="2" borderId="3" xfId="0" applyFont="1" applyFill="1" applyBorder="1" applyAlignment="1" applyProtection="1">
      <alignment horizontal="center" vertical="center"/>
      <protection locked="0"/>
    </xf>
    <xf numFmtId="0" fontId="29" fillId="2" borderId="1" xfId="0" applyFont="1" applyFill="1" applyBorder="1" applyAlignment="1" applyProtection="1">
      <alignment horizontal="center" vertical="center"/>
      <protection locked="0"/>
    </xf>
    <xf numFmtId="0" fontId="29" fillId="0" borderId="42" xfId="0" applyFont="1" applyBorder="1" applyAlignment="1" applyProtection="1">
      <alignment horizontal="center" vertical="center"/>
      <protection locked="0"/>
    </xf>
    <xf numFmtId="0" fontId="29" fillId="2" borderId="42" xfId="0" applyFont="1" applyFill="1" applyBorder="1" applyAlignment="1" applyProtection="1">
      <alignment horizontal="center" vertical="center"/>
      <protection locked="0"/>
    </xf>
    <xf numFmtId="0" fontId="29" fillId="2" borderId="12" xfId="0" applyFont="1" applyFill="1" applyBorder="1" applyAlignment="1" applyProtection="1">
      <alignment horizontal="center" vertical="center"/>
      <protection locked="0"/>
    </xf>
    <xf numFmtId="0" fontId="0" fillId="10" borderId="17" xfId="0" applyFill="1" applyBorder="1" applyAlignment="1" applyProtection="1">
      <alignment horizontal="center"/>
      <protection locked="0"/>
    </xf>
    <xf numFmtId="0" fontId="29" fillId="9" borderId="39" xfId="0" applyFont="1" applyFill="1" applyBorder="1" applyAlignment="1" applyProtection="1">
      <alignment horizontal="center"/>
      <protection locked="0"/>
    </xf>
    <xf numFmtId="0" fontId="0" fillId="10" borderId="2" xfId="0" applyFill="1" applyBorder="1" applyAlignment="1" applyProtection="1">
      <alignment horizontal="center"/>
      <protection locked="0"/>
    </xf>
    <xf numFmtId="0" fontId="0" fillId="10" borderId="5" xfId="0" applyFill="1" applyBorder="1" applyAlignment="1" applyProtection="1">
      <alignment horizontal="center"/>
      <protection locked="0"/>
    </xf>
    <xf numFmtId="0" fontId="29" fillId="9" borderId="14" xfId="0" applyFont="1" applyFill="1" applyBorder="1" applyAlignment="1" applyProtection="1">
      <alignment horizontal="center"/>
      <protection locked="0"/>
    </xf>
    <xf numFmtId="0" fontId="0" fillId="10" borderId="41" xfId="0" applyFill="1" applyBorder="1" applyAlignment="1" applyProtection="1">
      <alignment horizontal="center"/>
      <protection locked="0"/>
    </xf>
    <xf numFmtId="0" fontId="1" fillId="7" borderId="2" xfId="0" applyFont="1" applyFill="1" applyBorder="1" applyAlignment="1" applyProtection="1">
      <alignment horizontal="right"/>
      <protection locked="0"/>
    </xf>
    <xf numFmtId="0" fontId="0" fillId="0" borderId="5" xfId="0" applyBorder="1"/>
    <xf numFmtId="0" fontId="0" fillId="7" borderId="2" xfId="0" applyFill="1" applyBorder="1"/>
    <xf numFmtId="0" fontId="0" fillId="7" borderId="39" xfId="0" applyFill="1" applyBorder="1"/>
    <xf numFmtId="0" fontId="10" fillId="0" borderId="39" xfId="0" applyFont="1" applyBorder="1" applyAlignment="1">
      <alignment vertical="center" wrapText="1"/>
    </xf>
    <xf numFmtId="0" fontId="29" fillId="7" borderId="2" xfId="0" applyFont="1" applyFill="1" applyBorder="1" applyAlignment="1">
      <alignment vertical="center"/>
    </xf>
    <xf numFmtId="0" fontId="29" fillId="0" borderId="0" xfId="0" applyFont="1" applyAlignment="1" applyProtection="1">
      <alignment horizontal="left" vertical="center"/>
      <protection locked="0"/>
    </xf>
    <xf numFmtId="164" fontId="0" fillId="7" borderId="1" xfId="0" applyNumberFormat="1" applyFill="1" applyBorder="1" applyAlignment="1">
      <alignment horizontal="center" vertical="center"/>
    </xf>
    <xf numFmtId="0" fontId="29" fillId="0" borderId="0" xfId="0" applyFont="1" applyAlignment="1" applyProtection="1">
      <alignment horizontal="center"/>
      <protection locked="0"/>
    </xf>
    <xf numFmtId="164" fontId="29" fillId="0" borderId="1" xfId="0" applyNumberFormat="1" applyFont="1" applyBorder="1" applyAlignment="1">
      <alignment horizontal="center" vertical="center"/>
    </xf>
    <xf numFmtId="0" fontId="29" fillId="0" borderId="12" xfId="0" applyFont="1" applyBorder="1" applyAlignment="1" applyProtection="1">
      <alignment horizontal="left" vertical="center"/>
      <protection locked="0"/>
    </xf>
    <xf numFmtId="0" fontId="0" fillId="0" borderId="0" xfId="1" applyFont="1" applyProtection="1"/>
    <xf numFmtId="0" fontId="30" fillId="0" borderId="0" xfId="1" applyFont="1" applyProtection="1"/>
    <xf numFmtId="49" fontId="29" fillId="0" borderId="0" xfId="0" applyNumberFormat="1" applyFont="1" applyProtection="1">
      <protection locked="0"/>
    </xf>
    <xf numFmtId="49" fontId="29" fillId="0" borderId="0" xfId="0" applyNumberFormat="1" applyFont="1" applyAlignment="1" applyProtection="1">
      <alignment wrapText="1"/>
      <protection locked="0"/>
    </xf>
    <xf numFmtId="0" fontId="29" fillId="3" borderId="12" xfId="0" applyFont="1" applyFill="1" applyBorder="1" applyAlignment="1" applyProtection="1">
      <alignment wrapText="1"/>
      <protection locked="0"/>
    </xf>
    <xf numFmtId="0" fontId="0" fillId="0" borderId="1" xfId="0" applyBorder="1" applyAlignment="1">
      <alignment horizontal="center" vertical="center" wrapText="1"/>
    </xf>
    <xf numFmtId="0" fontId="29" fillId="0" borderId="3" xfId="0" applyFont="1" applyBorder="1" applyAlignment="1">
      <alignment horizontal="left" vertical="center"/>
    </xf>
    <xf numFmtId="0" fontId="29" fillId="0" borderId="12" xfId="0" applyFont="1" applyBorder="1" applyAlignment="1">
      <alignment horizontal="left" vertical="center"/>
    </xf>
    <xf numFmtId="165" fontId="22" fillId="3" borderId="5" xfId="0" applyNumberFormat="1" applyFont="1" applyFill="1" applyBorder="1"/>
    <xf numFmtId="165" fontId="33" fillId="7" borderId="39" xfId="0" applyNumberFormat="1" applyFont="1" applyFill="1" applyBorder="1"/>
    <xf numFmtId="0" fontId="1" fillId="0" borderId="7" xfId="0" applyFont="1" applyBorder="1"/>
    <xf numFmtId="0" fontId="22" fillId="3" borderId="9" xfId="0" applyFont="1" applyFill="1" applyBorder="1" applyAlignment="1">
      <alignment horizontal="center" vertical="center" wrapText="1"/>
    </xf>
    <xf numFmtId="0" fontId="22" fillId="3" borderId="11" xfId="0" applyFont="1" applyFill="1" applyBorder="1" applyAlignment="1">
      <alignment horizontal="center" vertical="center" wrapText="1"/>
    </xf>
    <xf numFmtId="2" fontId="29" fillId="10" borderId="12" xfId="0" applyNumberFormat="1" applyFont="1" applyFill="1" applyBorder="1" applyAlignment="1">
      <alignment horizontal="center" vertical="center"/>
    </xf>
    <xf numFmtId="2" fontId="29" fillId="10" borderId="1" xfId="0" applyNumberFormat="1" applyFont="1" applyFill="1" applyBorder="1" applyAlignment="1">
      <alignment horizontal="center" vertical="center"/>
    </xf>
    <xf numFmtId="2" fontId="29" fillId="10" borderId="1" xfId="0" applyNumberFormat="1" applyFont="1" applyFill="1" applyBorder="1" applyAlignment="1">
      <alignment horizontal="center"/>
    </xf>
    <xf numFmtId="0" fontId="16" fillId="11" borderId="1" xfId="0" applyFont="1" applyFill="1" applyBorder="1" applyAlignment="1">
      <alignment horizontal="center" vertical="center"/>
    </xf>
    <xf numFmtId="1" fontId="29" fillId="10" borderId="2" xfId="0" applyNumberFormat="1" applyFont="1" applyFill="1" applyBorder="1" applyAlignment="1">
      <alignment horizontal="center" vertical="center"/>
    </xf>
    <xf numFmtId="0" fontId="29" fillId="3" borderId="12" xfId="0" applyFont="1" applyFill="1" applyBorder="1" applyAlignment="1">
      <alignment horizontal="center" vertical="center"/>
    </xf>
    <xf numFmtId="0" fontId="29" fillId="3" borderId="3" xfId="0" applyFont="1" applyFill="1" applyBorder="1" applyAlignment="1">
      <alignment horizontal="center" vertical="center"/>
    </xf>
    <xf numFmtId="0" fontId="31" fillId="0" borderId="0" xfId="0" applyFont="1" applyAlignment="1" applyProtection="1">
      <alignment wrapText="1"/>
      <protection locked="0"/>
    </xf>
    <xf numFmtId="0" fontId="31" fillId="0" borderId="9" xfId="0" applyFont="1" applyBorder="1" applyAlignment="1" applyProtection="1">
      <alignment wrapText="1"/>
      <protection locked="0"/>
    </xf>
    <xf numFmtId="0" fontId="31" fillId="0" borderId="39" xfId="0" applyFont="1" applyBorder="1" applyAlignment="1" applyProtection="1">
      <alignment wrapText="1"/>
      <protection locked="0"/>
    </xf>
    <xf numFmtId="0" fontId="31" fillId="0" borderId="1" xfId="0" applyFont="1" applyBorder="1" applyAlignment="1" applyProtection="1">
      <alignment wrapText="1"/>
      <protection locked="0"/>
    </xf>
    <xf numFmtId="0" fontId="31" fillId="0" borderId="12" xfId="0" applyFont="1" applyBorder="1" applyAlignment="1" applyProtection="1">
      <alignment wrapText="1"/>
      <protection locked="0"/>
    </xf>
    <xf numFmtId="0" fontId="31" fillId="0" borderId="14" xfId="0" applyFont="1" applyBorder="1" applyAlignment="1" applyProtection="1">
      <alignment wrapText="1"/>
      <protection locked="0"/>
    </xf>
    <xf numFmtId="0" fontId="31" fillId="0" borderId="3" xfId="0" applyFont="1" applyBorder="1" applyAlignment="1" applyProtection="1">
      <alignment wrapText="1"/>
      <protection locked="0"/>
    </xf>
    <xf numFmtId="0" fontId="22" fillId="9" borderId="0" xfId="0" applyFont="1" applyFill="1" applyAlignment="1">
      <alignment horizontal="left" vertical="center"/>
    </xf>
    <xf numFmtId="0" fontId="0" fillId="9" borderId="0" xfId="0" applyFill="1" applyAlignment="1">
      <alignment horizontal="left" vertical="center"/>
    </xf>
    <xf numFmtId="0" fontId="0" fillId="7" borderId="2" xfId="0" applyFill="1" applyBorder="1" applyAlignment="1">
      <alignment horizontal="left" vertical="center"/>
    </xf>
    <xf numFmtId="164" fontId="0" fillId="0" borderId="0" xfId="0" applyNumberFormat="1" applyAlignment="1">
      <alignment horizontal="center"/>
    </xf>
    <xf numFmtId="0" fontId="29" fillId="3" borderId="41" xfId="0" applyFont="1" applyFill="1" applyBorder="1"/>
    <xf numFmtId="0" fontId="0" fillId="3" borderId="14" xfId="0" applyFill="1" applyBorder="1"/>
    <xf numFmtId="0" fontId="22" fillId="3" borderId="39" xfId="0" applyFont="1" applyFill="1" applyBorder="1"/>
    <xf numFmtId="0" fontId="32" fillId="3" borderId="1" xfId="0" applyFont="1" applyFill="1" applyBorder="1"/>
    <xf numFmtId="0" fontId="33" fillId="3" borderId="1" xfId="0" applyFont="1" applyFill="1" applyBorder="1"/>
    <xf numFmtId="164" fontId="29" fillId="3" borderId="1" xfId="0" applyNumberFormat="1" applyFont="1" applyFill="1" applyBorder="1"/>
    <xf numFmtId="164" fontId="29" fillId="3" borderId="40" xfId="0" applyNumberFormat="1" applyFont="1" applyFill="1" applyBorder="1"/>
    <xf numFmtId="164" fontId="29" fillId="3" borderId="39" xfId="0" applyNumberFormat="1" applyFont="1" applyFill="1" applyBorder="1"/>
    <xf numFmtId="164" fontId="29" fillId="3" borderId="2" xfId="0" applyNumberFormat="1" applyFont="1" applyFill="1" applyBorder="1"/>
    <xf numFmtId="0" fontId="29" fillId="3" borderId="1" xfId="0" applyFont="1" applyFill="1" applyBorder="1"/>
    <xf numFmtId="0" fontId="22" fillId="3" borderId="0" xfId="0" applyFont="1" applyFill="1" applyAlignment="1">
      <alignment vertical="center"/>
    </xf>
    <xf numFmtId="0" fontId="32" fillId="7" borderId="39" xfId="0" applyFont="1" applyFill="1" applyBorder="1" applyAlignment="1">
      <alignment horizontal="left"/>
    </xf>
    <xf numFmtId="0" fontId="3" fillId="0" borderId="0" xfId="0" applyFont="1"/>
    <xf numFmtId="0" fontId="22" fillId="3" borderId="8" xfId="0" applyFont="1" applyFill="1" applyBorder="1" applyAlignment="1">
      <alignment horizontal="left" vertical="center" wrapText="1"/>
    </xf>
    <xf numFmtId="0" fontId="22" fillId="3" borderId="10" xfId="0" applyFont="1" applyFill="1" applyBorder="1" applyAlignment="1">
      <alignment horizontal="left" vertical="center" wrapText="1"/>
    </xf>
    <xf numFmtId="1" fontId="33" fillId="7" borderId="39" xfId="0" applyNumberFormat="1" applyFont="1" applyFill="1" applyBorder="1" applyAlignment="1" applyProtection="1">
      <alignment horizontal="center" vertical="center"/>
      <protection locked="0"/>
    </xf>
    <xf numFmtId="0" fontId="22" fillId="7" borderId="39" xfId="0" applyFont="1" applyFill="1" applyBorder="1" applyProtection="1">
      <protection locked="0"/>
    </xf>
    <xf numFmtId="0" fontId="22" fillId="7" borderId="40" xfId="0" applyFont="1" applyFill="1" applyBorder="1" applyProtection="1">
      <protection locked="0"/>
    </xf>
    <xf numFmtId="0" fontId="29" fillId="0" borderId="5" xfId="0" applyFont="1" applyBorder="1"/>
    <xf numFmtId="0" fontId="29" fillId="3" borderId="2" xfId="0" applyFont="1" applyFill="1" applyBorder="1"/>
    <xf numFmtId="0" fontId="33" fillId="3" borderId="12" xfId="0" applyFont="1" applyFill="1" applyBorder="1"/>
    <xf numFmtId="0" fontId="35" fillId="3" borderId="5" xfId="0" applyFont="1" applyFill="1" applyBorder="1"/>
    <xf numFmtId="0" fontId="29" fillId="3" borderId="12" xfId="0" applyFont="1" applyFill="1" applyBorder="1" applyAlignment="1">
      <alignment wrapText="1"/>
    </xf>
    <xf numFmtId="0" fontId="4" fillId="0" borderId="0" xfId="0" applyFont="1"/>
    <xf numFmtId="0" fontId="2" fillId="0" borderId="0" xfId="1" applyFill="1" applyBorder="1" applyProtection="1"/>
    <xf numFmtId="0" fontId="6" fillId="0" borderId="0" xfId="0" applyFont="1"/>
    <xf numFmtId="0" fontId="0" fillId="0" borderId="7" xfId="0" applyBorder="1"/>
    <xf numFmtId="0" fontId="1" fillId="3" borderId="0" xfId="0" applyFont="1" applyFill="1" applyAlignment="1">
      <alignment horizontal="center" vertical="center"/>
    </xf>
    <xf numFmtId="0" fontId="1" fillId="3" borderId="9" xfId="0" applyFont="1" applyFill="1" applyBorder="1" applyAlignment="1">
      <alignment horizontal="center" vertical="center"/>
    </xf>
    <xf numFmtId="0" fontId="1" fillId="3" borderId="23" xfId="0" applyFont="1" applyFill="1" applyBorder="1" applyAlignment="1">
      <alignment horizontal="center" vertical="center"/>
    </xf>
    <xf numFmtId="0" fontId="1" fillId="3" borderId="11" xfId="0" applyFont="1" applyFill="1" applyBorder="1" applyAlignment="1">
      <alignment horizontal="center" vertical="center"/>
    </xf>
    <xf numFmtId="164" fontId="0" fillId="0" borderId="9" xfId="0" applyNumberFormat="1" applyBorder="1" applyAlignment="1">
      <alignment horizontal="center"/>
    </xf>
    <xf numFmtId="164" fontId="0" fillId="0" borderId="1" xfId="0" applyNumberFormat="1" applyBorder="1" applyAlignment="1">
      <alignment horizontal="center"/>
    </xf>
    <xf numFmtId="164" fontId="0" fillId="7" borderId="1" xfId="0" applyNumberFormat="1" applyFill="1" applyBorder="1" applyAlignment="1">
      <alignment horizontal="center"/>
    </xf>
    <xf numFmtId="0" fontId="29" fillId="0" borderId="14" xfId="0" applyFont="1" applyBorder="1" applyAlignment="1">
      <alignment horizontal="center" vertical="center"/>
    </xf>
    <xf numFmtId="164" fontId="29" fillId="0" borderId="0" xfId="0" applyNumberFormat="1" applyFont="1" applyAlignment="1">
      <alignment horizontal="center" vertical="center"/>
    </xf>
    <xf numFmtId="1" fontId="0" fillId="0" borderId="3" xfId="0" applyNumberFormat="1" applyBorder="1" applyAlignment="1" applyProtection="1">
      <alignment horizontal="center" vertical="center"/>
      <protection locked="0"/>
    </xf>
    <xf numFmtId="1" fontId="0" fillId="0" borderId="1" xfId="0" applyNumberFormat="1" applyBorder="1" applyAlignment="1" applyProtection="1">
      <alignment horizontal="center" vertical="center"/>
      <protection locked="0"/>
    </xf>
    <xf numFmtId="0" fontId="29" fillId="0" borderId="0" xfId="0" applyFont="1" applyAlignment="1" applyProtection="1">
      <alignment wrapText="1"/>
      <protection locked="0"/>
    </xf>
    <xf numFmtId="0" fontId="22" fillId="0" borderId="0" xfId="0" applyFont="1" applyAlignment="1" applyProtection="1">
      <alignment wrapText="1"/>
      <protection locked="0"/>
    </xf>
    <xf numFmtId="0" fontId="31" fillId="9" borderId="9" xfId="0" applyFont="1" applyFill="1" applyBorder="1" applyAlignment="1" applyProtection="1">
      <alignment horizontal="center" vertical="center" wrapText="1"/>
      <protection locked="0"/>
    </xf>
    <xf numFmtId="0" fontId="29" fillId="9" borderId="24" xfId="0" applyFont="1" applyFill="1" applyBorder="1" applyAlignment="1" applyProtection="1">
      <alignment horizontal="center" vertical="center" wrapText="1"/>
      <protection locked="0"/>
    </xf>
    <xf numFmtId="0" fontId="29" fillId="9" borderId="17" xfId="0" applyFont="1" applyFill="1" applyBorder="1" applyAlignment="1" applyProtection="1">
      <alignment horizontal="center" vertical="center"/>
      <protection locked="0"/>
    </xf>
    <xf numFmtId="1" fontId="29" fillId="6" borderId="9" xfId="0" applyNumberFormat="1" applyFont="1" applyFill="1" applyBorder="1" applyAlignment="1" applyProtection="1">
      <alignment horizontal="center" vertical="center"/>
      <protection locked="0"/>
    </xf>
    <xf numFmtId="1" fontId="29" fillId="6" borderId="5" xfId="0" applyNumberFormat="1" applyFont="1" applyFill="1" applyBorder="1" applyAlignment="1" applyProtection="1">
      <alignment horizontal="center" vertical="center"/>
      <protection locked="0"/>
    </xf>
    <xf numFmtId="0" fontId="29" fillId="9" borderId="9" xfId="0" applyFont="1" applyFill="1" applyBorder="1" applyAlignment="1" applyProtection="1">
      <alignment horizontal="center" vertical="center"/>
      <protection locked="0"/>
    </xf>
    <xf numFmtId="0" fontId="29" fillId="9" borderId="26" xfId="0" applyFont="1" applyFill="1" applyBorder="1" applyAlignment="1" applyProtection="1">
      <alignment horizontal="center" vertical="center" wrapText="1"/>
      <protection locked="0"/>
    </xf>
    <xf numFmtId="0" fontId="35" fillId="6" borderId="9" xfId="0" applyFont="1" applyFill="1" applyBorder="1" applyAlignment="1" applyProtection="1">
      <alignment horizontal="center" vertical="center"/>
      <protection locked="0"/>
    </xf>
    <xf numFmtId="0" fontId="31" fillId="9" borderId="1" xfId="0" applyFont="1" applyFill="1" applyBorder="1" applyAlignment="1" applyProtection="1">
      <alignment horizontal="center" vertical="center" wrapText="1"/>
      <protection locked="0"/>
    </xf>
    <xf numFmtId="0" fontId="29" fillId="9" borderId="52" xfId="0" applyFont="1" applyFill="1" applyBorder="1" applyAlignment="1" applyProtection="1">
      <alignment horizontal="center" vertical="center" wrapText="1"/>
      <protection locked="0"/>
    </xf>
    <xf numFmtId="1" fontId="29" fillId="6" borderId="1" xfId="0" applyNumberFormat="1" applyFont="1" applyFill="1" applyBorder="1" applyAlignment="1" applyProtection="1">
      <alignment horizontal="center" vertical="center"/>
      <protection locked="0"/>
    </xf>
    <xf numFmtId="1" fontId="29" fillId="6" borderId="2" xfId="0" applyNumberFormat="1" applyFont="1" applyFill="1" applyBorder="1" applyAlignment="1" applyProtection="1">
      <alignment horizontal="center" vertical="center"/>
      <protection locked="0"/>
    </xf>
    <xf numFmtId="0" fontId="35" fillId="6" borderId="1" xfId="0" applyFont="1" applyFill="1" applyBorder="1" applyAlignment="1" applyProtection="1">
      <alignment horizontal="center" vertical="center"/>
      <protection locked="0"/>
    </xf>
    <xf numFmtId="0" fontId="31" fillId="9" borderId="12" xfId="0" applyFont="1" applyFill="1" applyBorder="1" applyAlignment="1" applyProtection="1">
      <alignment horizontal="center" vertical="center" wrapText="1"/>
      <protection locked="0"/>
    </xf>
    <xf numFmtId="1" fontId="29" fillId="6" borderId="12" xfId="0" applyNumberFormat="1" applyFont="1" applyFill="1" applyBorder="1" applyAlignment="1" applyProtection="1">
      <alignment horizontal="center" vertical="center"/>
      <protection locked="0"/>
    </xf>
    <xf numFmtId="0" fontId="29" fillId="9" borderId="24" xfId="0" applyFont="1" applyFill="1" applyBorder="1" applyAlignment="1" applyProtection="1">
      <alignment horizontal="center" vertical="center"/>
      <protection locked="0"/>
    </xf>
    <xf numFmtId="0" fontId="35" fillId="6" borderId="12" xfId="0" applyFont="1" applyFill="1" applyBorder="1" applyAlignment="1" applyProtection="1">
      <alignment horizontal="center" vertical="center"/>
      <protection locked="0"/>
    </xf>
    <xf numFmtId="0" fontId="29" fillId="9" borderId="52" xfId="0" applyFont="1" applyFill="1" applyBorder="1" applyAlignment="1" applyProtection="1">
      <alignment horizontal="center" vertical="center"/>
      <protection locked="0"/>
    </xf>
    <xf numFmtId="0" fontId="31" fillId="9" borderId="9" xfId="0" applyFont="1" applyFill="1" applyBorder="1" applyAlignment="1" applyProtection="1">
      <alignment horizontal="center" wrapText="1"/>
      <protection locked="0"/>
    </xf>
    <xf numFmtId="0" fontId="29" fillId="9" borderId="17" xfId="0" applyFont="1" applyFill="1" applyBorder="1" applyAlignment="1" applyProtection="1">
      <alignment horizontal="center"/>
      <protection locked="0"/>
    </xf>
    <xf numFmtId="0" fontId="29" fillId="9" borderId="9" xfId="0" applyFont="1" applyFill="1" applyBorder="1" applyAlignment="1" applyProtection="1">
      <alignment horizontal="center"/>
      <protection locked="0"/>
    </xf>
    <xf numFmtId="1" fontId="29" fillId="6" borderId="9" xfId="0" applyNumberFormat="1" applyFont="1" applyFill="1" applyBorder="1" applyAlignment="1" applyProtection="1">
      <alignment horizontal="center"/>
      <protection locked="0"/>
    </xf>
    <xf numFmtId="0" fontId="35" fillId="6" borderId="9" xfId="0" applyFont="1" applyFill="1" applyBorder="1" applyAlignment="1" applyProtection="1">
      <alignment horizontal="center"/>
      <protection locked="0"/>
    </xf>
    <xf numFmtId="0" fontId="31" fillId="9" borderId="1" xfId="0" applyFont="1" applyFill="1" applyBorder="1" applyAlignment="1" applyProtection="1">
      <alignment horizontal="center" wrapText="1"/>
      <protection locked="0"/>
    </xf>
    <xf numFmtId="0" fontId="29" fillId="9" borderId="1" xfId="0" applyFont="1" applyFill="1" applyBorder="1" applyAlignment="1" applyProtection="1">
      <alignment horizontal="center"/>
      <protection locked="0"/>
    </xf>
    <xf numFmtId="1" fontId="29" fillId="6" borderId="1" xfId="0" applyNumberFormat="1" applyFont="1" applyFill="1" applyBorder="1" applyAlignment="1" applyProtection="1">
      <alignment horizontal="center"/>
      <protection locked="0"/>
    </xf>
    <xf numFmtId="0" fontId="35" fillId="6" borderId="1" xfId="0" applyFont="1" applyFill="1" applyBorder="1" applyAlignment="1" applyProtection="1">
      <alignment horizontal="center"/>
      <protection locked="0"/>
    </xf>
    <xf numFmtId="0" fontId="31" fillId="9" borderId="12" xfId="0" applyFont="1" applyFill="1" applyBorder="1" applyAlignment="1" applyProtection="1">
      <alignment horizontal="center" wrapText="1"/>
      <protection locked="0"/>
    </xf>
    <xf numFmtId="0" fontId="29" fillId="9" borderId="12" xfId="0" applyFont="1" applyFill="1" applyBorder="1" applyAlignment="1" applyProtection="1">
      <alignment horizontal="center"/>
      <protection locked="0"/>
    </xf>
    <xf numFmtId="1" fontId="29" fillId="6" borderId="12" xfId="0" applyNumberFormat="1" applyFont="1" applyFill="1" applyBorder="1" applyAlignment="1" applyProtection="1">
      <alignment horizontal="center"/>
      <protection locked="0"/>
    </xf>
    <xf numFmtId="0" fontId="35" fillId="6" borderId="12" xfId="0" applyFont="1" applyFill="1" applyBorder="1" applyAlignment="1" applyProtection="1">
      <alignment horizontal="center"/>
      <protection locked="0"/>
    </xf>
    <xf numFmtId="0" fontId="29" fillId="9" borderId="52" xfId="0" applyFont="1" applyFill="1" applyBorder="1" applyAlignment="1" applyProtection="1">
      <alignment horizontal="center"/>
      <protection locked="0"/>
    </xf>
    <xf numFmtId="0" fontId="31" fillId="9" borderId="13" xfId="0" applyFont="1" applyFill="1" applyBorder="1" applyAlignment="1" applyProtection="1">
      <alignment horizontal="center" wrapText="1"/>
      <protection locked="0"/>
    </xf>
    <xf numFmtId="0" fontId="29" fillId="9" borderId="24" xfId="0" applyFont="1" applyFill="1" applyBorder="1" applyAlignment="1" applyProtection="1">
      <alignment horizontal="center"/>
      <protection locked="0"/>
    </xf>
    <xf numFmtId="0" fontId="29" fillId="9" borderId="13" xfId="0" applyFont="1" applyFill="1" applyBorder="1" applyAlignment="1" applyProtection="1">
      <alignment horizontal="center"/>
      <protection locked="0"/>
    </xf>
    <xf numFmtId="1" fontId="29" fillId="6" borderId="13" xfId="0" applyNumberFormat="1" applyFont="1" applyFill="1" applyBorder="1" applyAlignment="1" applyProtection="1">
      <alignment horizontal="center"/>
      <protection locked="0"/>
    </xf>
    <xf numFmtId="0" fontId="29" fillId="9" borderId="16" xfId="0" applyFont="1" applyFill="1" applyBorder="1" applyAlignment="1" applyProtection="1">
      <alignment horizontal="center"/>
      <protection locked="0"/>
    </xf>
    <xf numFmtId="0" fontId="35" fillId="6" borderId="13" xfId="0" applyFont="1" applyFill="1" applyBorder="1" applyAlignment="1" applyProtection="1">
      <alignment horizontal="center"/>
      <protection locked="0"/>
    </xf>
    <xf numFmtId="0" fontId="22" fillId="0" borderId="39" xfId="0" applyFont="1" applyBorder="1" applyAlignment="1" applyProtection="1">
      <alignment horizontal="left"/>
      <protection locked="0"/>
    </xf>
    <xf numFmtId="0" fontId="22" fillId="0" borderId="39" xfId="0" applyFont="1" applyBorder="1" applyAlignment="1" applyProtection="1">
      <alignment horizontal="center"/>
      <protection locked="0"/>
    </xf>
    <xf numFmtId="0" fontId="22" fillId="0" borderId="2" xfId="0" applyFont="1" applyBorder="1" applyAlignment="1" applyProtection="1">
      <alignment horizontal="center"/>
      <protection locked="0"/>
    </xf>
    <xf numFmtId="0" fontId="22" fillId="0" borderId="40" xfId="0" applyFont="1" applyBorder="1" applyProtection="1">
      <protection locked="0"/>
    </xf>
    <xf numFmtId="0" fontId="29" fillId="0" borderId="1" xfId="0" applyFont="1" applyBorder="1" applyAlignment="1" applyProtection="1">
      <alignment vertical="center" wrapText="1"/>
      <protection locked="0"/>
    </xf>
    <xf numFmtId="0" fontId="31" fillId="9" borderId="0" xfId="0" applyFont="1" applyFill="1" applyAlignment="1" applyProtection="1">
      <alignment horizontal="left" vertical="center" wrapText="1"/>
      <protection locked="0"/>
    </xf>
    <xf numFmtId="0" fontId="31" fillId="9" borderId="39" xfId="0" applyFont="1" applyFill="1" applyBorder="1" applyAlignment="1" applyProtection="1">
      <alignment horizontal="left" vertical="center" wrapText="1"/>
      <protection locked="0"/>
    </xf>
    <xf numFmtId="0" fontId="31" fillId="9" borderId="0" xfId="0" applyFont="1" applyFill="1" applyAlignment="1" applyProtection="1">
      <alignment horizontal="left" wrapText="1"/>
      <protection locked="0"/>
    </xf>
    <xf numFmtId="0" fontId="31" fillId="9" borderId="39" xfId="0" applyFont="1" applyFill="1" applyBorder="1" applyAlignment="1" applyProtection="1">
      <alignment horizontal="left" wrapText="1"/>
      <protection locked="0"/>
    </xf>
    <xf numFmtId="0" fontId="0" fillId="0" borderId="25" xfId="0" applyBorder="1"/>
    <xf numFmtId="0" fontId="0" fillId="7" borderId="4" xfId="0" applyFill="1" applyBorder="1"/>
    <xf numFmtId="164" fontId="0" fillId="7" borderId="13" xfId="0" applyNumberFormat="1" applyFill="1" applyBorder="1" applyAlignment="1">
      <alignment horizontal="center" vertical="center"/>
    </xf>
    <xf numFmtId="1" fontId="0" fillId="0" borderId="0" xfId="0" applyNumberFormat="1" applyAlignment="1">
      <alignment horizontal="center" vertical="center"/>
    </xf>
    <xf numFmtId="0" fontId="29" fillId="0" borderId="21" xfId="0" applyFont="1" applyBorder="1"/>
    <xf numFmtId="0" fontId="29" fillId="0" borderId="21" xfId="0" applyFont="1" applyBorder="1" applyAlignment="1">
      <alignment wrapText="1"/>
    </xf>
    <xf numFmtId="0" fontId="29" fillId="0" borderId="22" xfId="0" applyFont="1" applyBorder="1"/>
    <xf numFmtId="0" fontId="29" fillId="0" borderId="7" xfId="0" applyFont="1" applyBorder="1"/>
    <xf numFmtId="0" fontId="29" fillId="0" borderId="18" xfId="0" applyFont="1" applyBorder="1" applyAlignment="1">
      <alignment horizontal="center" wrapText="1"/>
    </xf>
    <xf numFmtId="0" fontId="29" fillId="0" borderId="35" xfId="0" applyFont="1" applyBorder="1" applyAlignment="1">
      <alignment horizontal="center" wrapText="1"/>
    </xf>
    <xf numFmtId="0" fontId="29" fillId="0" borderId="36" xfId="0" applyFont="1" applyBorder="1" applyAlignment="1">
      <alignment horizontal="center" wrapText="1"/>
    </xf>
    <xf numFmtId="0" fontId="29" fillId="13" borderId="19" xfId="0" applyFont="1" applyFill="1" applyBorder="1" applyAlignment="1">
      <alignment horizontal="left" vertical="center"/>
    </xf>
    <xf numFmtId="0" fontId="29" fillId="13" borderId="18" xfId="0" applyFont="1" applyFill="1" applyBorder="1" applyAlignment="1">
      <alignment horizontal="center" wrapText="1"/>
    </xf>
    <xf numFmtId="0" fontId="29" fillId="0" borderId="19" xfId="0" applyFont="1" applyBorder="1" applyAlignment="1">
      <alignment wrapText="1"/>
    </xf>
    <xf numFmtId="0" fontId="29" fillId="0" borderId="4" xfId="0" applyFont="1" applyBorder="1" applyAlignment="1">
      <alignment wrapText="1"/>
    </xf>
    <xf numFmtId="0" fontId="29" fillId="0" borderId="19" xfId="0" applyFont="1" applyBorder="1" applyAlignment="1">
      <alignment horizontal="center" wrapText="1"/>
    </xf>
    <xf numFmtId="0" fontId="29" fillId="0" borderId="38" xfId="0" applyFont="1" applyBorder="1" applyAlignment="1">
      <alignment wrapText="1"/>
    </xf>
    <xf numFmtId="0" fontId="29" fillId="0" borderId="16" xfId="0" applyFont="1" applyBorder="1" applyAlignment="1">
      <alignment wrapText="1"/>
    </xf>
    <xf numFmtId="0" fontId="29" fillId="13" borderId="18" xfId="0" applyFont="1" applyFill="1" applyBorder="1" applyAlignment="1">
      <alignment horizontal="center" textRotation="90" wrapText="1"/>
    </xf>
    <xf numFmtId="0" fontId="29" fillId="13" borderId="35" xfId="0" applyFont="1" applyFill="1" applyBorder="1" applyAlignment="1">
      <alignment horizontal="center" wrapText="1"/>
    </xf>
    <xf numFmtId="0" fontId="29" fillId="0" borderId="62" xfId="0" applyFont="1" applyBorder="1" applyAlignment="1">
      <alignment wrapText="1"/>
    </xf>
    <xf numFmtId="164" fontId="29" fillId="0" borderId="3" xfId="0" applyNumberFormat="1" applyFont="1" applyBorder="1"/>
    <xf numFmtId="0" fontId="16" fillId="0" borderId="23" xfId="0" applyFont="1" applyBorder="1" applyAlignment="1">
      <alignment horizontal="center" vertical="center" wrapText="1"/>
    </xf>
    <xf numFmtId="0" fontId="29" fillId="0" borderId="12" xfId="0" applyFont="1" applyBorder="1" applyAlignment="1">
      <alignment horizontal="center" textRotation="90" wrapText="1"/>
    </xf>
    <xf numFmtId="0" fontId="16" fillId="0" borderId="21" xfId="0" applyFont="1" applyBorder="1" applyAlignment="1">
      <alignment horizontal="center" vertical="center" wrapText="1"/>
    </xf>
    <xf numFmtId="0" fontId="16" fillId="0" borderId="15" xfId="0" applyFont="1" applyBorder="1" applyAlignment="1">
      <alignment horizontal="center" vertical="center" wrapText="1"/>
    </xf>
    <xf numFmtId="0" fontId="29" fillId="0" borderId="37" xfId="0" applyFont="1" applyBorder="1" applyAlignment="1">
      <alignment horizontal="center" textRotation="90" wrapText="1"/>
    </xf>
    <xf numFmtId="0" fontId="16" fillId="0" borderId="7" xfId="0" applyFont="1" applyBorder="1" applyAlignment="1">
      <alignment horizontal="center" vertical="center" wrapText="1"/>
    </xf>
    <xf numFmtId="0" fontId="16" fillId="0" borderId="37" xfId="0" applyFont="1" applyBorder="1" applyAlignment="1">
      <alignment horizontal="center" vertical="center" wrapText="1"/>
    </xf>
    <xf numFmtId="0" fontId="16" fillId="0" borderId="11" xfId="0" applyFont="1" applyBorder="1" applyAlignment="1">
      <alignment horizontal="center" vertical="center" wrapText="1"/>
    </xf>
    <xf numFmtId="0" fontId="16" fillId="0" borderId="10" xfId="0" applyFont="1" applyBorder="1" applyAlignment="1">
      <alignment horizontal="center" vertical="center" wrapText="1"/>
    </xf>
    <xf numFmtId="0" fontId="29" fillId="0" borderId="20" xfId="0" applyFont="1" applyBorder="1" applyAlignment="1">
      <alignment horizontal="center" textRotation="90" wrapText="1"/>
    </xf>
    <xf numFmtId="0" fontId="29" fillId="0" borderId="37" xfId="0" applyFont="1" applyBorder="1"/>
    <xf numFmtId="0" fontId="29" fillId="0" borderId="9" xfId="0" applyFont="1" applyBorder="1" applyAlignment="1">
      <alignment horizontal="center" vertical="center"/>
    </xf>
    <xf numFmtId="0" fontId="22" fillId="0" borderId="1" xfId="0" applyFont="1" applyBorder="1"/>
    <xf numFmtId="0" fontId="22" fillId="0" borderId="0" xfId="0" applyFont="1" applyAlignment="1">
      <alignment horizontal="center"/>
    </xf>
    <xf numFmtId="0" fontId="29" fillId="0" borderId="39" xfId="0" applyFont="1" applyBorder="1" applyAlignment="1">
      <alignment wrapText="1"/>
    </xf>
    <xf numFmtId="0" fontId="29" fillId="0" borderId="52" xfId="0" applyFont="1" applyBorder="1"/>
    <xf numFmtId="0" fontId="29" fillId="0" borderId="4" xfId="0" applyFont="1" applyBorder="1" applyAlignment="1">
      <alignment horizontal="center" textRotation="90" wrapText="1"/>
    </xf>
    <xf numFmtId="0" fontId="29" fillId="0" borderId="53" xfId="0" applyFont="1" applyBorder="1" applyAlignment="1">
      <alignment wrapText="1"/>
    </xf>
    <xf numFmtId="0" fontId="29" fillId="13" borderId="40" xfId="0" applyFont="1" applyFill="1" applyBorder="1" applyAlignment="1">
      <alignment horizontal="center" textRotation="90" wrapText="1"/>
    </xf>
    <xf numFmtId="0" fontId="29" fillId="0" borderId="6" xfId="0" applyFont="1" applyBorder="1" applyAlignment="1">
      <alignment horizontal="center" wrapText="1"/>
    </xf>
    <xf numFmtId="0" fontId="29" fillId="13" borderId="4" xfId="0" applyFont="1" applyFill="1" applyBorder="1" applyAlignment="1">
      <alignment horizontal="center" textRotation="90" wrapText="1"/>
    </xf>
    <xf numFmtId="0" fontId="29" fillId="0" borderId="2" xfId="0" applyFont="1" applyBorder="1" applyAlignment="1">
      <alignment wrapText="1"/>
    </xf>
    <xf numFmtId="0" fontId="29" fillId="0" borderId="6" xfId="0" applyFont="1" applyBorder="1" applyAlignment="1">
      <alignment wrapText="1"/>
    </xf>
    <xf numFmtId="0" fontId="29" fillId="0" borderId="61" xfId="0" applyFont="1" applyBorder="1" applyAlignment="1">
      <alignment wrapText="1"/>
    </xf>
    <xf numFmtId="0" fontId="16" fillId="0" borderId="20" xfId="0" applyFont="1" applyBorder="1" applyAlignment="1">
      <alignment horizontal="center" vertical="center" wrapText="1"/>
    </xf>
    <xf numFmtId="0" fontId="16" fillId="0" borderId="22" xfId="0" applyFont="1" applyBorder="1" applyAlignment="1">
      <alignment horizontal="center" vertical="center" wrapText="1"/>
    </xf>
    <xf numFmtId="0" fontId="37" fillId="0" borderId="0" xfId="0" applyFont="1"/>
    <xf numFmtId="0" fontId="7" fillId="0" borderId="0" xfId="0" applyFont="1" applyAlignment="1">
      <alignment vertical="center"/>
    </xf>
    <xf numFmtId="164" fontId="29" fillId="7" borderId="39" xfId="0" applyNumberFormat="1" applyFont="1" applyFill="1" applyBorder="1" applyAlignment="1">
      <alignment horizontal="center" vertical="center" wrapText="1"/>
    </xf>
    <xf numFmtId="164" fontId="29" fillId="0" borderId="39" xfId="0" applyNumberFormat="1" applyFont="1" applyBorder="1" applyAlignment="1">
      <alignment vertical="center" wrapText="1"/>
    </xf>
    <xf numFmtId="0" fontId="29" fillId="0" borderId="0" xfId="0" applyFont="1" applyAlignment="1">
      <alignment horizontal="left" vertical="center"/>
    </xf>
    <xf numFmtId="49" fontId="23" fillId="8" borderId="14" xfId="0" applyNumberFormat="1" applyFont="1" applyFill="1" applyBorder="1" applyAlignment="1">
      <alignment horizontal="left" vertical="center" wrapText="1" readingOrder="1"/>
    </xf>
    <xf numFmtId="49" fontId="16" fillId="8" borderId="1" xfId="0" applyNumberFormat="1" applyFont="1" applyFill="1" applyBorder="1" applyAlignment="1">
      <alignment horizontal="left" vertical="center" wrapText="1" readingOrder="1"/>
    </xf>
    <xf numFmtId="0" fontId="29" fillId="8" borderId="1" xfId="0" applyFont="1" applyFill="1" applyBorder="1" applyAlignment="1">
      <alignment horizontal="center" vertical="top" wrapText="1"/>
    </xf>
    <xf numFmtId="49" fontId="16" fillId="8" borderId="3" xfId="0" applyNumberFormat="1" applyFont="1" applyFill="1" applyBorder="1" applyAlignment="1">
      <alignment horizontal="left" vertical="center" wrapText="1" readingOrder="1"/>
    </xf>
    <xf numFmtId="164" fontId="29" fillId="8" borderId="1" xfId="0" applyNumberFormat="1" applyFont="1" applyFill="1" applyBorder="1" applyAlignment="1">
      <alignment horizontal="center" vertical="center"/>
    </xf>
    <xf numFmtId="0" fontId="29" fillId="0" borderId="2" xfId="0" applyFont="1" applyBorder="1" applyAlignment="1">
      <alignment horizontal="center" textRotation="90"/>
    </xf>
    <xf numFmtId="0" fontId="29" fillId="0" borderId="1" xfId="0" applyFont="1" applyBorder="1" applyAlignment="1">
      <alignment horizontal="center" textRotation="90"/>
    </xf>
    <xf numFmtId="49" fontId="29" fillId="0" borderId="39" xfId="0" applyNumberFormat="1" applyFont="1" applyBorder="1" applyAlignment="1">
      <alignment horizontal="left" vertical="center" indent="1" readingOrder="1"/>
    </xf>
    <xf numFmtId="49" fontId="29" fillId="0" borderId="4" xfId="0" applyNumberFormat="1" applyFont="1" applyBorder="1" applyAlignment="1">
      <alignment horizontal="left" vertical="center" readingOrder="1"/>
    </xf>
    <xf numFmtId="164" fontId="29" fillId="0" borderId="2" xfId="0" applyNumberFormat="1" applyFont="1" applyBorder="1" applyAlignment="1">
      <alignment horizontal="center" vertical="center" wrapText="1" readingOrder="1"/>
    </xf>
    <xf numFmtId="0" fontId="29" fillId="0" borderId="1" xfId="0" applyFont="1" applyBorder="1" applyAlignment="1">
      <alignment horizontal="left"/>
    </xf>
    <xf numFmtId="49" fontId="29" fillId="0" borderId="13" xfId="0" applyNumberFormat="1" applyFont="1" applyBorder="1" applyAlignment="1">
      <alignment horizontal="left" vertical="center" wrapText="1" readingOrder="1"/>
    </xf>
    <xf numFmtId="49" fontId="29" fillId="0" borderId="13" xfId="0" applyNumberFormat="1" applyFont="1" applyBorder="1" applyAlignment="1">
      <alignment horizontal="center" vertical="center" wrapText="1" readingOrder="1"/>
    </xf>
    <xf numFmtId="0" fontId="46" fillId="0" borderId="1" xfId="0" applyFont="1" applyBorder="1" applyAlignment="1">
      <alignment horizontal="left" vertical="center" wrapText="1"/>
    </xf>
    <xf numFmtId="165" fontId="29" fillId="6" borderId="2" xfId="0" applyNumberFormat="1" applyFont="1" applyFill="1" applyBorder="1" applyAlignment="1">
      <alignment horizontal="center"/>
    </xf>
    <xf numFmtId="2" fontId="29" fillId="6" borderId="2" xfId="0" applyNumberFormat="1" applyFont="1" applyFill="1" applyBorder="1" applyAlignment="1">
      <alignment horizontal="center"/>
    </xf>
    <xf numFmtId="165" fontId="29" fillId="6" borderId="6" xfId="0" applyNumberFormat="1" applyFont="1" applyFill="1" applyBorder="1" applyAlignment="1">
      <alignment horizontal="center"/>
    </xf>
    <xf numFmtId="0" fontId="45" fillId="0" borderId="1" xfId="0" applyFont="1" applyBorder="1"/>
    <xf numFmtId="0" fontId="29" fillId="0" borderId="2" xfId="0" applyFont="1" applyBorder="1" applyAlignment="1">
      <alignment horizontal="center" vertical="center"/>
    </xf>
    <xf numFmtId="0" fontId="29" fillId="0" borderId="41" xfId="0" applyFont="1" applyBorder="1" applyAlignment="1">
      <alignment horizontal="center" vertical="center"/>
    </xf>
    <xf numFmtId="0" fontId="22" fillId="7" borderId="39" xfId="0" applyFont="1" applyFill="1" applyBorder="1" applyAlignment="1">
      <alignment vertical="center" readingOrder="1"/>
    </xf>
    <xf numFmtId="164" fontId="22" fillId="7" borderId="1" xfId="0" applyNumberFormat="1" applyFont="1" applyFill="1" applyBorder="1" applyAlignment="1">
      <alignment horizontal="center" vertical="center" wrapText="1" readingOrder="1"/>
    </xf>
    <xf numFmtId="0" fontId="22" fillId="0" borderId="2" xfId="0" applyFont="1" applyBorder="1" applyAlignment="1">
      <alignment horizontal="left"/>
    </xf>
    <xf numFmtId="0" fontId="29" fillId="0" borderId="40" xfId="0" applyFont="1" applyBorder="1" applyAlignment="1">
      <alignment horizontal="center" vertical="center"/>
    </xf>
    <xf numFmtId="49" fontId="0" fillId="0" borderId="0" xfId="0" applyNumberFormat="1" applyAlignment="1">
      <alignment wrapText="1"/>
    </xf>
    <xf numFmtId="49" fontId="0" fillId="0" borderId="0" xfId="0" applyNumberFormat="1"/>
    <xf numFmtId="0" fontId="18" fillId="3" borderId="9" xfId="0" applyFont="1" applyFill="1" applyBorder="1" applyAlignment="1">
      <alignment horizontal="center" vertical="center" wrapText="1"/>
    </xf>
    <xf numFmtId="0" fontId="18" fillId="3" borderId="11" xfId="0" applyFont="1" applyFill="1" applyBorder="1" applyAlignment="1">
      <alignment horizontal="center" vertical="center" wrapText="1"/>
    </xf>
    <xf numFmtId="0" fontId="29" fillId="6" borderId="2" xfId="0" applyFont="1" applyFill="1" applyBorder="1" applyAlignment="1">
      <alignment horizontal="center" vertical="center" wrapText="1" readingOrder="1"/>
    </xf>
    <xf numFmtId="0" fontId="0" fillId="0" borderId="2" xfId="0" applyBorder="1" applyProtection="1">
      <protection locked="0"/>
    </xf>
    <xf numFmtId="0" fontId="46" fillId="0" borderId="41" xfId="0" applyFont="1" applyBorder="1" applyProtection="1">
      <protection locked="0"/>
    </xf>
    <xf numFmtId="0" fontId="29" fillId="7" borderId="39" xfId="0" applyFont="1" applyFill="1" applyBorder="1" applyProtection="1">
      <protection locked="0"/>
    </xf>
    <xf numFmtId="164" fontId="22" fillId="7" borderId="1" xfId="0" applyNumberFormat="1" applyFont="1" applyFill="1" applyBorder="1" applyAlignment="1" applyProtection="1">
      <alignment horizontal="center"/>
      <protection locked="0"/>
    </xf>
    <xf numFmtId="0" fontId="22" fillId="7" borderId="1" xfId="0" applyFont="1" applyFill="1" applyBorder="1" applyAlignment="1" applyProtection="1">
      <alignment horizontal="left" vertical="center"/>
      <protection locked="0"/>
    </xf>
    <xf numFmtId="0" fontId="0" fillId="0" borderId="14" xfId="0" applyBorder="1" applyProtection="1">
      <protection locked="0"/>
    </xf>
    <xf numFmtId="0" fontId="1" fillId="0" borderId="0" xfId="0" applyFont="1" applyProtection="1">
      <protection locked="0"/>
    </xf>
    <xf numFmtId="0" fontId="46" fillId="0" borderId="0" xfId="0" applyFont="1" applyProtection="1">
      <protection locked="0"/>
    </xf>
    <xf numFmtId="49" fontId="0" fillId="0" borderId="0" xfId="0" applyNumberFormat="1" applyAlignment="1" applyProtection="1">
      <alignment horizontal="left" vertical="center" wrapText="1" readingOrder="1"/>
      <protection locked="0"/>
    </xf>
    <xf numFmtId="0" fontId="0" fillId="0" borderId="2" xfId="0" applyBorder="1"/>
    <xf numFmtId="0" fontId="0" fillId="0" borderId="39" xfId="0" applyBorder="1"/>
    <xf numFmtId="0" fontId="29" fillId="8" borderId="2" xfId="0" applyFont="1" applyFill="1" applyBorder="1"/>
    <xf numFmtId="0" fontId="29" fillId="8" borderId="40" xfId="0" applyFont="1" applyFill="1" applyBorder="1"/>
    <xf numFmtId="49" fontId="24" fillId="8" borderId="14" xfId="0" applyNumberFormat="1" applyFont="1" applyFill="1" applyBorder="1" applyAlignment="1">
      <alignment horizontal="left" vertical="center" wrapText="1" readingOrder="1"/>
    </xf>
    <xf numFmtId="49" fontId="22" fillId="8" borderId="1" xfId="0" applyNumberFormat="1" applyFont="1" applyFill="1" applyBorder="1" applyAlignment="1">
      <alignment horizontal="left" vertical="center" wrapText="1" readingOrder="1"/>
    </xf>
    <xf numFmtId="49" fontId="22" fillId="8" borderId="3" xfId="0" applyNumberFormat="1" applyFont="1" applyFill="1" applyBorder="1" applyAlignment="1">
      <alignment horizontal="left" vertical="center" wrapText="1" readingOrder="1"/>
    </xf>
    <xf numFmtId="49" fontId="22" fillId="8" borderId="14" xfId="0" applyNumberFormat="1" applyFont="1" applyFill="1" applyBorder="1" applyAlignment="1">
      <alignment horizontal="left" vertical="center" wrapText="1" readingOrder="1"/>
    </xf>
    <xf numFmtId="0" fontId="22" fillId="8" borderId="3" xfId="0" applyFont="1" applyFill="1" applyBorder="1" applyAlignment="1">
      <alignment horizontal="center" vertical="center" wrapText="1"/>
    </xf>
    <xf numFmtId="0" fontId="22" fillId="8" borderId="14" xfId="0" applyFont="1" applyFill="1" applyBorder="1" applyAlignment="1">
      <alignment horizontal="center" vertical="center" wrapText="1"/>
    </xf>
    <xf numFmtId="0" fontId="22" fillId="8" borderId="1" xfId="0" applyFont="1" applyFill="1" applyBorder="1" applyAlignment="1">
      <alignment horizontal="center" vertical="center" wrapText="1"/>
    </xf>
    <xf numFmtId="0" fontId="22" fillId="8" borderId="1" xfId="0" applyFont="1" applyFill="1" applyBorder="1" applyAlignment="1">
      <alignment horizontal="center" vertical="center"/>
    </xf>
    <xf numFmtId="164" fontId="22" fillId="8" borderId="1" xfId="0" applyNumberFormat="1" applyFont="1" applyFill="1" applyBorder="1" applyAlignment="1">
      <alignment horizontal="center" vertical="center"/>
    </xf>
    <xf numFmtId="0" fontId="22" fillId="8" borderId="2" xfId="0" applyFont="1" applyFill="1" applyBorder="1" applyAlignment="1">
      <alignment horizontal="center" vertical="center" wrapText="1"/>
    </xf>
    <xf numFmtId="164" fontId="29" fillId="6" borderId="1" xfId="0" applyNumberFormat="1" applyFont="1" applyFill="1" applyBorder="1" applyAlignment="1">
      <alignment horizontal="center"/>
    </xf>
    <xf numFmtId="1" fontId="29" fillId="6" borderId="12" xfId="0" applyNumberFormat="1" applyFont="1" applyFill="1" applyBorder="1" applyAlignment="1">
      <alignment horizontal="center"/>
    </xf>
    <xf numFmtId="164" fontId="29" fillId="6" borderId="12" xfId="0" applyNumberFormat="1" applyFont="1" applyFill="1" applyBorder="1" applyAlignment="1">
      <alignment horizontal="center"/>
    </xf>
    <xf numFmtId="0" fontId="29" fillId="0" borderId="1" xfId="0" applyFont="1" applyBorder="1" applyAlignment="1">
      <alignment horizontal="left" vertical="center" wrapText="1"/>
    </xf>
    <xf numFmtId="0" fontId="29" fillId="0" borderId="3" xfId="0" applyFont="1" applyBorder="1" applyAlignment="1">
      <alignment horizontal="center" vertical="center"/>
    </xf>
    <xf numFmtId="2" fontId="22" fillId="0" borderId="0" xfId="0" applyNumberFormat="1" applyFont="1" applyAlignment="1">
      <alignment horizontal="center"/>
    </xf>
    <xf numFmtId="0" fontId="0" fillId="0" borderId="14" xfId="0" applyBorder="1"/>
    <xf numFmtId="0" fontId="29" fillId="0" borderId="39" xfId="0" applyFont="1" applyBorder="1" applyAlignment="1">
      <alignment horizontal="center"/>
    </xf>
    <xf numFmtId="2" fontId="22" fillId="0" borderId="39" xfId="0" applyNumberFormat="1" applyFont="1" applyBorder="1"/>
    <xf numFmtId="0" fontId="22" fillId="0" borderId="39" xfId="0" applyFont="1" applyBorder="1" applyAlignment="1">
      <alignment horizontal="left" vertical="center"/>
    </xf>
    <xf numFmtId="165" fontId="29" fillId="6" borderId="39" xfId="0" applyNumberFormat="1" applyFont="1" applyFill="1" applyBorder="1" applyAlignment="1">
      <alignment horizontal="center"/>
    </xf>
    <xf numFmtId="0" fontId="22" fillId="7" borderId="39" xfId="0" applyFont="1" applyFill="1" applyBorder="1" applyAlignment="1">
      <alignment horizontal="right"/>
    </xf>
    <xf numFmtId="0" fontId="19" fillId="0" borderId="0" xfId="0" applyFont="1" applyAlignment="1">
      <alignment horizontal="left" vertical="center" readingOrder="1"/>
    </xf>
    <xf numFmtId="0" fontId="11" fillId="0" borderId="0" xfId="0" applyFont="1" applyAlignment="1">
      <alignment horizontal="left" vertical="center" indent="3" readingOrder="1"/>
    </xf>
    <xf numFmtId="0" fontId="21" fillId="0" borderId="0" xfId="0" applyFont="1" applyAlignment="1">
      <alignment horizontal="left" vertical="center" indent="3" readingOrder="1"/>
    </xf>
    <xf numFmtId="0" fontId="29" fillId="0" borderId="0" xfId="0" applyFont="1" applyAlignment="1" applyProtection="1">
      <alignment vertical="center" wrapText="1"/>
      <protection locked="0"/>
    </xf>
    <xf numFmtId="0" fontId="0" fillId="2" borderId="41" xfId="0" applyFill="1" applyBorder="1" applyProtection="1">
      <protection locked="0"/>
    </xf>
    <xf numFmtId="0" fontId="0" fillId="0" borderId="41" xfId="0" applyBorder="1" applyProtection="1">
      <protection locked="0"/>
    </xf>
    <xf numFmtId="0" fontId="29" fillId="7" borderId="39" xfId="0" applyFont="1" applyFill="1" applyBorder="1" applyAlignment="1" applyProtection="1">
      <alignment vertical="center" readingOrder="1"/>
      <protection locked="0"/>
    </xf>
    <xf numFmtId="0" fontId="29" fillId="7" borderId="39" xfId="0" applyFont="1" applyFill="1" applyBorder="1" applyAlignment="1" applyProtection="1">
      <alignment horizontal="left" vertical="center" wrapText="1" readingOrder="1"/>
      <protection locked="0"/>
    </xf>
    <xf numFmtId="0" fontId="29" fillId="7" borderId="39" xfId="0" applyFont="1" applyFill="1" applyBorder="1" applyAlignment="1" applyProtection="1">
      <alignment horizontal="center"/>
      <protection locked="0"/>
    </xf>
    <xf numFmtId="0" fontId="22" fillId="7" borderId="40" xfId="0" applyFont="1" applyFill="1" applyBorder="1" applyAlignment="1" applyProtection="1">
      <alignment horizontal="left"/>
      <protection locked="0"/>
    </xf>
    <xf numFmtId="0" fontId="0" fillId="0" borderId="1" xfId="0" applyBorder="1" applyProtection="1">
      <protection locked="0"/>
    </xf>
    <xf numFmtId="0" fontId="29" fillId="0" borderId="0" xfId="0" applyFont="1" applyAlignment="1" applyProtection="1">
      <alignment vertical="center" readingOrder="1"/>
      <protection locked="0"/>
    </xf>
    <xf numFmtId="0" fontId="26" fillId="0" borderId="1" xfId="0" applyFont="1" applyBorder="1" applyProtection="1">
      <protection locked="0"/>
    </xf>
    <xf numFmtId="0" fontId="0" fillId="0" borderId="3" xfId="0" applyBorder="1" applyProtection="1">
      <protection locked="0"/>
    </xf>
    <xf numFmtId="0" fontId="29" fillId="7" borderId="40" xfId="0" applyFont="1" applyFill="1" applyBorder="1" applyAlignment="1" applyProtection="1">
      <alignment horizontal="left" vertical="center" wrapText="1" readingOrder="1"/>
      <protection locked="0"/>
    </xf>
    <xf numFmtId="49" fontId="22" fillId="7" borderId="2" xfId="0" applyNumberFormat="1" applyFont="1" applyFill="1" applyBorder="1" applyAlignment="1" applyProtection="1">
      <alignment horizontal="center" vertical="center" wrapText="1" readingOrder="1"/>
      <protection locked="0"/>
    </xf>
    <xf numFmtId="0" fontId="29" fillId="0" borderId="0" xfId="0" applyFont="1" applyAlignment="1" applyProtection="1">
      <alignment horizontal="left" vertical="center" wrapText="1" readingOrder="1"/>
      <protection locked="0"/>
    </xf>
    <xf numFmtId="49" fontId="22" fillId="0" borderId="0" xfId="0" applyNumberFormat="1" applyFont="1" applyAlignment="1" applyProtection="1">
      <alignment horizontal="center" vertical="center" wrapText="1" readingOrder="1"/>
      <protection locked="0"/>
    </xf>
    <xf numFmtId="49" fontId="0" fillId="0" borderId="0" xfId="0" applyNumberFormat="1" applyAlignment="1" applyProtection="1">
      <alignment horizontal="left" vertical="center" indent="3" readingOrder="1"/>
      <protection locked="0"/>
    </xf>
    <xf numFmtId="49" fontId="17" fillId="0" borderId="0" xfId="0" applyNumberFormat="1" applyFont="1" applyAlignment="1" applyProtection="1">
      <alignment horizontal="left" vertical="center" indent="3" readingOrder="1"/>
      <protection locked="0"/>
    </xf>
    <xf numFmtId="49" fontId="17" fillId="0" borderId="0" xfId="0" applyNumberFormat="1" applyFont="1" applyAlignment="1" applyProtection="1">
      <alignment horizontal="left" vertical="center" wrapText="1" readingOrder="1"/>
      <protection locked="0"/>
    </xf>
    <xf numFmtId="0" fontId="30" fillId="0" borderId="0" xfId="1" applyFont="1" applyProtection="1">
      <protection locked="0"/>
    </xf>
    <xf numFmtId="49" fontId="29" fillId="0" borderId="0" xfId="0" applyNumberFormat="1" applyFont="1" applyAlignment="1" applyProtection="1">
      <alignment horizontal="left" vertical="center" wrapText="1" readingOrder="1"/>
      <protection locked="0"/>
    </xf>
    <xf numFmtId="0" fontId="29" fillId="8" borderId="6" xfId="0" applyFont="1" applyFill="1" applyBorder="1"/>
    <xf numFmtId="0" fontId="29" fillId="0" borderId="0" xfId="0" applyFont="1" applyAlignment="1">
      <alignment vertical="center" wrapText="1"/>
    </xf>
    <xf numFmtId="0" fontId="29" fillId="0" borderId="4" xfId="0" applyFont="1" applyBorder="1" applyAlignment="1">
      <alignment horizontal="center" vertical="center"/>
    </xf>
    <xf numFmtId="49" fontId="27" fillId="8" borderId="14" xfId="0" applyNumberFormat="1" applyFont="1" applyFill="1" applyBorder="1" applyAlignment="1">
      <alignment horizontal="left" vertical="center" wrapText="1" readingOrder="1"/>
    </xf>
    <xf numFmtId="0" fontId="29" fillId="8" borderId="2" xfId="0" applyFont="1" applyFill="1" applyBorder="1" applyAlignment="1">
      <alignment horizontal="center" textRotation="90"/>
    </xf>
    <xf numFmtId="0" fontId="29" fillId="8" borderId="1" xfId="0" applyFont="1" applyFill="1" applyBorder="1" applyAlignment="1">
      <alignment horizontal="center" textRotation="90"/>
    </xf>
    <xf numFmtId="49" fontId="16" fillId="8" borderId="3" xfId="0" applyNumberFormat="1" applyFont="1" applyFill="1" applyBorder="1" applyAlignment="1">
      <alignment horizontal="left" vertical="top" wrapText="1" readingOrder="1"/>
    </xf>
    <xf numFmtId="164" fontId="29" fillId="8" borderId="2" xfId="0" applyNumberFormat="1" applyFont="1" applyFill="1" applyBorder="1" applyAlignment="1">
      <alignment vertical="center" wrapText="1"/>
    </xf>
    <xf numFmtId="0" fontId="22" fillId="2" borderId="39" xfId="0" applyFont="1" applyFill="1" applyBorder="1" applyAlignment="1">
      <alignment vertical="top"/>
    </xf>
    <xf numFmtId="164" fontId="29" fillId="2" borderId="2" xfId="0" applyNumberFormat="1" applyFont="1" applyFill="1" applyBorder="1" applyAlignment="1">
      <alignment horizontal="center" vertical="center"/>
    </xf>
    <xf numFmtId="164" fontId="29" fillId="2" borderId="2" xfId="0" applyNumberFormat="1" applyFont="1" applyFill="1" applyBorder="1" applyAlignment="1">
      <alignment horizontal="center" vertical="center" wrapText="1" readingOrder="1"/>
    </xf>
    <xf numFmtId="49" fontId="29" fillId="2" borderId="1" xfId="0" applyNumberFormat="1" applyFont="1" applyFill="1" applyBorder="1" applyAlignment="1">
      <alignment horizontal="center" vertical="center" wrapText="1" readingOrder="1"/>
    </xf>
    <xf numFmtId="165" fontId="29" fillId="2" borderId="42" xfId="0" applyNumberFormat="1" applyFont="1" applyFill="1" applyBorder="1" applyAlignment="1">
      <alignment horizontal="center" vertical="center" wrapText="1" readingOrder="1"/>
    </xf>
    <xf numFmtId="0" fontId="29" fillId="2" borderId="1" xfId="0" applyFont="1" applyFill="1" applyBorder="1" applyAlignment="1">
      <alignment horizontal="center" vertical="center"/>
    </xf>
    <xf numFmtId="0" fontId="22" fillId="2" borderId="46" xfId="0" applyFont="1" applyFill="1" applyBorder="1"/>
    <xf numFmtId="0" fontId="29" fillId="2" borderId="2" xfId="0" applyFont="1" applyFill="1" applyBorder="1" applyAlignment="1">
      <alignment horizontal="center" vertical="center"/>
    </xf>
    <xf numFmtId="0" fontId="29" fillId="2" borderId="2" xfId="0" applyFont="1" applyFill="1" applyBorder="1" applyAlignment="1">
      <alignment horizontal="center"/>
    </xf>
    <xf numFmtId="0" fontId="44" fillId="2" borderId="1" xfId="0" applyFont="1" applyFill="1" applyBorder="1" applyAlignment="1">
      <alignment wrapText="1"/>
    </xf>
    <xf numFmtId="165" fontId="29" fillId="2" borderId="2" xfId="0" applyNumberFormat="1" applyFont="1" applyFill="1" applyBorder="1" applyAlignment="1">
      <alignment horizontal="center" vertical="center" wrapText="1" readingOrder="1"/>
    </xf>
    <xf numFmtId="0" fontId="0" fillId="2" borderId="41" xfId="0" applyFill="1" applyBorder="1"/>
    <xf numFmtId="0" fontId="22" fillId="2" borderId="39" xfId="0" applyFont="1" applyFill="1" applyBorder="1"/>
    <xf numFmtId="0" fontId="29" fillId="0" borderId="44" xfId="0" applyFont="1" applyBorder="1"/>
    <xf numFmtId="0" fontId="22" fillId="2" borderId="4" xfId="0" applyFont="1" applyFill="1" applyBorder="1"/>
    <xf numFmtId="0" fontId="29" fillId="0" borderId="4" xfId="0" applyFont="1" applyBorder="1"/>
    <xf numFmtId="0" fontId="22" fillId="2" borderId="44" xfId="0" applyFont="1" applyFill="1" applyBorder="1" applyAlignment="1">
      <alignment vertical="top"/>
    </xf>
    <xf numFmtId="0" fontId="29" fillId="0" borderId="25" xfId="0" applyFont="1" applyBorder="1"/>
    <xf numFmtId="0" fontId="29" fillId="0" borderId="43" xfId="0" applyFont="1" applyBorder="1"/>
    <xf numFmtId="164" fontId="29" fillId="6" borderId="2" xfId="0" applyNumberFormat="1" applyFont="1" applyFill="1" applyBorder="1" applyAlignment="1">
      <alignment horizontal="center" vertical="center" wrapText="1" readingOrder="1"/>
    </xf>
    <xf numFmtId="2" fontId="29" fillId="0" borderId="42" xfId="0" applyNumberFormat="1" applyFont="1" applyBorder="1" applyAlignment="1">
      <alignment horizontal="center" vertical="center" wrapText="1" readingOrder="1"/>
    </xf>
    <xf numFmtId="0" fontId="29" fillId="2" borderId="3" xfId="0" applyFont="1" applyFill="1" applyBorder="1" applyAlignment="1">
      <alignment horizontal="center" vertical="center"/>
    </xf>
    <xf numFmtId="164" fontId="29" fillId="6" borderId="6" xfId="0" applyNumberFormat="1" applyFont="1" applyFill="1" applyBorder="1" applyAlignment="1">
      <alignment horizontal="center" vertical="center" wrapText="1" readingOrder="1"/>
    </xf>
    <xf numFmtId="164" fontId="29" fillId="2" borderId="6" xfId="0" applyNumberFormat="1" applyFont="1" applyFill="1" applyBorder="1" applyAlignment="1">
      <alignment horizontal="center" vertical="center" wrapText="1" readingOrder="1"/>
    </xf>
    <xf numFmtId="0" fontId="29" fillId="2" borderId="1" xfId="0" applyFont="1" applyFill="1" applyBorder="1"/>
    <xf numFmtId="0" fontId="29" fillId="2" borderId="1" xfId="0" applyFont="1" applyFill="1" applyBorder="1" applyAlignment="1">
      <alignment horizontal="left"/>
    </xf>
    <xf numFmtId="0" fontId="29" fillId="2" borderId="40" xfId="0" applyFont="1" applyFill="1" applyBorder="1" applyAlignment="1">
      <alignment horizontal="center" vertical="center"/>
    </xf>
    <xf numFmtId="164" fontId="29" fillId="6" borderId="2" xfId="0" applyNumberFormat="1" applyFont="1" applyFill="1" applyBorder="1" applyAlignment="1">
      <alignment horizontal="center" vertical="center"/>
    </xf>
    <xf numFmtId="0" fontId="29" fillId="6" borderId="2" xfId="0" applyFont="1" applyFill="1" applyBorder="1" applyAlignment="1">
      <alignment horizontal="center" vertical="center"/>
    </xf>
    <xf numFmtId="0" fontId="29" fillId="0" borderId="45" xfId="0" applyFont="1" applyBorder="1"/>
    <xf numFmtId="0" fontId="22" fillId="2" borderId="44" xfId="0" applyFont="1" applyFill="1" applyBorder="1"/>
    <xf numFmtId="0" fontId="22" fillId="2" borderId="40" xfId="0" applyFont="1" applyFill="1" applyBorder="1"/>
    <xf numFmtId="49" fontId="29" fillId="0" borderId="45" xfId="0" applyNumberFormat="1" applyFont="1" applyBorder="1" applyAlignment="1">
      <alignment horizontal="left" vertical="center" readingOrder="1"/>
    </xf>
    <xf numFmtId="2" fontId="29" fillId="0" borderId="2" xfId="0" applyNumberFormat="1" applyFont="1" applyBorder="1" applyAlignment="1">
      <alignment horizontal="center" vertical="center" wrapText="1" readingOrder="1"/>
    </xf>
    <xf numFmtId="1" fontId="29" fillId="2" borderId="2" xfId="0" applyNumberFormat="1" applyFont="1" applyFill="1" applyBorder="1" applyAlignment="1">
      <alignment horizontal="center" vertical="center" wrapText="1" readingOrder="1"/>
    </xf>
    <xf numFmtId="49" fontId="29" fillId="2" borderId="13" xfId="0" applyNumberFormat="1" applyFont="1" applyFill="1" applyBorder="1" applyAlignment="1">
      <alignment horizontal="center" vertical="center" wrapText="1" readingOrder="1"/>
    </xf>
    <xf numFmtId="0" fontId="44" fillId="2" borderId="3" xfId="0" applyFont="1" applyFill="1" applyBorder="1"/>
    <xf numFmtId="0" fontId="29" fillId="2" borderId="12" xfId="0" applyFont="1" applyFill="1" applyBorder="1" applyAlignment="1">
      <alignment horizontal="center" vertical="center"/>
    </xf>
    <xf numFmtId="0" fontId="29" fillId="7" borderId="39" xfId="0" applyFont="1" applyFill="1" applyBorder="1" applyAlignment="1">
      <alignment vertical="center" readingOrder="1"/>
    </xf>
    <xf numFmtId="49" fontId="22" fillId="7" borderId="39" xfId="0" applyNumberFormat="1" applyFont="1" applyFill="1" applyBorder="1" applyAlignment="1">
      <alignment horizontal="center" vertical="center" wrapText="1" readingOrder="1"/>
    </xf>
    <xf numFmtId="0" fontId="22" fillId="7" borderId="40" xfId="0" applyFont="1" applyFill="1" applyBorder="1" applyAlignment="1">
      <alignment horizontal="left"/>
    </xf>
    <xf numFmtId="0" fontId="0" fillId="0" borderId="1" xfId="0" applyBorder="1"/>
    <xf numFmtId="0" fontId="0" fillId="0" borderId="0" xfId="0" applyAlignment="1">
      <alignment vertical="center" readingOrder="1"/>
    </xf>
    <xf numFmtId="0" fontId="0" fillId="0" borderId="0" xfId="0" applyAlignment="1">
      <alignment horizontal="left" vertical="center" wrapText="1" readingOrder="1"/>
    </xf>
    <xf numFmtId="49" fontId="1" fillId="0" borderId="0" xfId="0" applyNumberFormat="1" applyFont="1" applyAlignment="1">
      <alignment horizontal="center" vertical="center" wrapText="1" readingOrder="1"/>
    </xf>
    <xf numFmtId="0" fontId="1" fillId="0" borderId="0" xfId="0" applyFont="1" applyAlignment="1">
      <alignment horizontal="left"/>
    </xf>
    <xf numFmtId="0" fontId="1" fillId="0" borderId="0" xfId="0" applyFont="1" applyAlignment="1">
      <alignment horizontal="center"/>
    </xf>
    <xf numFmtId="0" fontId="28" fillId="3" borderId="39" xfId="0" applyFont="1" applyFill="1" applyBorder="1" applyAlignment="1">
      <alignment vertical="center" readingOrder="1"/>
    </xf>
    <xf numFmtId="0" fontId="29" fillId="3" borderId="1" xfId="0" applyFont="1" applyFill="1" applyBorder="1" applyAlignment="1">
      <alignment horizontal="center" vertical="center" wrapText="1" readingOrder="1"/>
    </xf>
    <xf numFmtId="0" fontId="29" fillId="3" borderId="39" xfId="0" applyFont="1" applyFill="1" applyBorder="1" applyAlignment="1">
      <alignment horizontal="center" vertical="center" wrapText="1" readingOrder="1"/>
    </xf>
    <xf numFmtId="0" fontId="29" fillId="3" borderId="1" xfId="0" applyFont="1" applyFill="1" applyBorder="1" applyAlignment="1">
      <alignment horizontal="left" vertical="center" wrapText="1" readingOrder="1"/>
    </xf>
    <xf numFmtId="49" fontId="22" fillId="3" borderId="39" xfId="0" applyNumberFormat="1" applyFont="1" applyFill="1" applyBorder="1" applyAlignment="1">
      <alignment horizontal="center" vertical="center" wrapText="1" readingOrder="1"/>
    </xf>
    <xf numFmtId="49" fontId="22" fillId="3" borderId="1" xfId="0" applyNumberFormat="1" applyFont="1" applyFill="1" applyBorder="1" applyAlignment="1">
      <alignment horizontal="center" vertical="center" wrapText="1" readingOrder="1"/>
    </xf>
    <xf numFmtId="0" fontId="29" fillId="3" borderId="1" xfId="0" applyFont="1" applyFill="1" applyBorder="1" applyAlignment="1">
      <alignment horizontal="center"/>
    </xf>
    <xf numFmtId="0" fontId="22" fillId="3" borderId="1" xfId="0" applyFont="1" applyFill="1" applyBorder="1" applyAlignment="1">
      <alignment horizontal="left"/>
    </xf>
    <xf numFmtId="0" fontId="22" fillId="3" borderId="39" xfId="0" applyFont="1" applyFill="1" applyBorder="1" applyAlignment="1">
      <alignment horizontal="center"/>
    </xf>
    <xf numFmtId="0" fontId="29" fillId="0" borderId="0" xfId="0" applyFont="1" applyAlignment="1">
      <alignment vertical="center" readingOrder="1"/>
    </xf>
    <xf numFmtId="0" fontId="29" fillId="0" borderId="39" xfId="0" applyFont="1" applyBorder="1" applyAlignment="1">
      <alignment vertical="center" readingOrder="1"/>
    </xf>
    <xf numFmtId="0" fontId="29" fillId="0" borderId="39" xfId="0" applyFont="1" applyBorder="1" applyAlignment="1">
      <alignment vertical="center" wrapText="1" readingOrder="1"/>
    </xf>
    <xf numFmtId="0" fontId="29" fillId="6" borderId="0" xfId="0" applyFont="1" applyFill="1" applyAlignment="1">
      <alignment horizontal="center" vertical="center" wrapText="1" readingOrder="1"/>
    </xf>
    <xf numFmtId="165" fontId="29" fillId="0" borderId="42" xfId="0" applyNumberFormat="1" applyFont="1" applyBorder="1" applyAlignment="1">
      <alignment horizontal="center" vertical="center" wrapText="1" readingOrder="1"/>
    </xf>
    <xf numFmtId="0" fontId="29" fillId="6" borderId="39" xfId="0" applyFont="1" applyFill="1" applyBorder="1" applyAlignment="1">
      <alignment horizontal="center" vertical="center" wrapText="1" readingOrder="1"/>
    </xf>
    <xf numFmtId="165" fontId="29" fillId="0" borderId="54" xfId="0" applyNumberFormat="1" applyFont="1" applyBorder="1" applyAlignment="1">
      <alignment horizontal="center" vertical="center" wrapText="1" readingOrder="1"/>
    </xf>
    <xf numFmtId="165" fontId="29" fillId="0" borderId="39" xfId="0" applyNumberFormat="1" applyFont="1" applyBorder="1" applyAlignment="1">
      <alignment horizontal="center" vertical="center" wrapText="1" readingOrder="1"/>
    </xf>
    <xf numFmtId="49" fontId="22" fillId="0" borderId="12" xfId="0" applyNumberFormat="1" applyFont="1" applyBorder="1" applyAlignment="1">
      <alignment horizontal="center" vertical="center" wrapText="1" readingOrder="1"/>
    </xf>
    <xf numFmtId="165" fontId="29" fillId="6" borderId="12" xfId="0" applyNumberFormat="1" applyFont="1" applyFill="1" applyBorder="1" applyAlignment="1">
      <alignment horizontal="center" vertical="center"/>
    </xf>
    <xf numFmtId="165" fontId="29" fillId="0" borderId="0" xfId="0" applyNumberFormat="1" applyFont="1" applyAlignment="1">
      <alignment horizontal="center" vertical="center" wrapText="1" readingOrder="1"/>
    </xf>
    <xf numFmtId="165" fontId="29" fillId="6" borderId="1" xfId="0" applyNumberFormat="1" applyFont="1" applyFill="1" applyBorder="1" applyAlignment="1">
      <alignment horizontal="center" vertical="center"/>
    </xf>
    <xf numFmtId="0" fontId="29" fillId="0" borderId="1" xfId="0" applyFont="1" applyBorder="1" applyAlignment="1" applyProtection="1">
      <alignment vertical="center"/>
      <protection locked="0"/>
    </xf>
    <xf numFmtId="0" fontId="47" fillId="0" borderId="1" xfId="0" applyFont="1" applyBorder="1" applyAlignment="1" applyProtection="1">
      <alignment wrapText="1"/>
      <protection locked="0"/>
    </xf>
    <xf numFmtId="0" fontId="47" fillId="0" borderId="0" xfId="0" applyFont="1" applyProtection="1">
      <protection locked="0"/>
    </xf>
    <xf numFmtId="0" fontId="20" fillId="0" borderId="0" xfId="0" applyFont="1" applyProtection="1">
      <protection locked="0"/>
    </xf>
    <xf numFmtId="0" fontId="29" fillId="0" borderId="1" xfId="0" applyFont="1" applyBorder="1" applyAlignment="1" applyProtection="1">
      <alignment wrapText="1"/>
      <protection locked="0"/>
    </xf>
    <xf numFmtId="0" fontId="49" fillId="0" borderId="0" xfId="0" applyFont="1" applyProtection="1">
      <protection locked="0"/>
    </xf>
    <xf numFmtId="0" fontId="29" fillId="0" borderId="2" xfId="0" applyFont="1" applyBorder="1" applyAlignment="1">
      <alignment horizontal="left" vertical="center"/>
    </xf>
    <xf numFmtId="49" fontId="3" fillId="8" borderId="39" xfId="0" applyNumberFormat="1" applyFont="1" applyFill="1" applyBorder="1" applyAlignment="1">
      <alignment horizontal="left" vertical="center" wrapText="1" readingOrder="1"/>
    </xf>
    <xf numFmtId="0" fontId="22" fillId="8" borderId="1" xfId="0" applyFont="1" applyFill="1" applyBorder="1" applyAlignment="1">
      <alignment vertical="center" wrapText="1"/>
    </xf>
    <xf numFmtId="0" fontId="22" fillId="8" borderId="2" xfId="0" applyFont="1" applyFill="1" applyBorder="1" applyAlignment="1">
      <alignment vertical="center" wrapText="1"/>
    </xf>
    <xf numFmtId="0" fontId="22" fillId="8" borderId="1" xfId="0" applyFont="1" applyFill="1" applyBorder="1" applyAlignment="1">
      <alignment vertical="center"/>
    </xf>
    <xf numFmtId="0" fontId="29" fillId="8" borderId="1" xfId="0" applyFont="1" applyFill="1" applyBorder="1" applyAlignment="1">
      <alignment horizontal="center" textRotation="90" wrapText="1"/>
    </xf>
    <xf numFmtId="49" fontId="16" fillId="0" borderId="39" xfId="0" applyNumberFormat="1" applyFont="1" applyBorder="1" applyAlignment="1">
      <alignment horizontal="left" vertical="center" readingOrder="1"/>
    </xf>
    <xf numFmtId="0" fontId="29" fillId="0" borderId="1" xfId="0" applyFont="1" applyBorder="1" applyAlignment="1">
      <alignment horizontal="center" vertical="center" wrapText="1"/>
    </xf>
    <xf numFmtId="2" fontId="29" fillId="6" borderId="2" xfId="0" applyNumberFormat="1" applyFont="1" applyFill="1" applyBorder="1" applyAlignment="1">
      <alignment horizontal="center" vertical="center"/>
    </xf>
    <xf numFmtId="0" fontId="22" fillId="7" borderId="39" xfId="0" applyFont="1" applyFill="1" applyBorder="1"/>
    <xf numFmtId="0" fontId="29" fillId="7" borderId="39" xfId="0" applyFont="1" applyFill="1" applyBorder="1"/>
    <xf numFmtId="164" fontId="1" fillId="0" borderId="0" xfId="0" applyNumberFormat="1" applyFont="1"/>
    <xf numFmtId="0" fontId="48" fillId="0" borderId="0" xfId="0" applyFont="1"/>
    <xf numFmtId="0" fontId="49" fillId="0" borderId="0" xfId="0" applyFont="1"/>
    <xf numFmtId="0" fontId="48" fillId="0" borderId="0" xfId="1" applyFont="1" applyProtection="1"/>
    <xf numFmtId="49" fontId="29" fillId="0" borderId="0" xfId="0" applyNumberFormat="1" applyFont="1" applyAlignment="1">
      <alignment vertical="center" readingOrder="1"/>
    </xf>
    <xf numFmtId="0" fontId="50" fillId="0" borderId="0" xfId="1" applyFont="1" applyProtection="1"/>
    <xf numFmtId="0" fontId="0" fillId="0" borderId="2" xfId="0" applyBorder="1" applyAlignment="1" applyProtection="1">
      <alignment horizontal="center" vertical="center"/>
      <protection locked="0"/>
    </xf>
    <xf numFmtId="0" fontId="29" fillId="0" borderId="46" xfId="0" applyFont="1" applyBorder="1" applyProtection="1">
      <protection locked="0"/>
    </xf>
    <xf numFmtId="0" fontId="29" fillId="3" borderId="3" xfId="0" applyFont="1" applyFill="1" applyBorder="1" applyProtection="1">
      <protection locked="0"/>
    </xf>
    <xf numFmtId="166" fontId="29" fillId="0" borderId="0" xfId="0" applyNumberFormat="1" applyFont="1" applyProtection="1">
      <protection locked="0"/>
    </xf>
    <xf numFmtId="0" fontId="0" fillId="7" borderId="2" xfId="0" applyFill="1" applyBorder="1" applyAlignment="1">
      <alignment horizontal="left" vertical="center" wrapText="1"/>
    </xf>
    <xf numFmtId="0" fontId="0" fillId="0" borderId="1" xfId="0" applyBorder="1" applyAlignment="1">
      <alignment wrapText="1"/>
    </xf>
    <xf numFmtId="0" fontId="0" fillId="0" borderId="0" xfId="0" applyAlignment="1">
      <alignment horizontal="center" vertical="center" wrapText="1"/>
    </xf>
    <xf numFmtId="0" fontId="0" fillId="0" borderId="4" xfId="0" applyBorder="1" applyAlignment="1">
      <alignment horizontal="center" vertical="center" wrapText="1"/>
    </xf>
    <xf numFmtId="0" fontId="0" fillId="0" borderId="4" xfId="0" applyBorder="1" applyAlignment="1">
      <alignment horizontal="center" vertical="center"/>
    </xf>
    <xf numFmtId="0" fontId="0" fillId="0" borderId="40" xfId="0" applyBorder="1"/>
    <xf numFmtId="0" fontId="25" fillId="8" borderId="40" xfId="0" applyFont="1" applyFill="1" applyBorder="1" applyAlignment="1">
      <alignment wrapText="1"/>
    </xf>
    <xf numFmtId="0" fontId="32" fillId="8" borderId="1" xfId="0" applyFont="1" applyFill="1" applyBorder="1" applyAlignment="1">
      <alignment vertical="center"/>
    </xf>
    <xf numFmtId="0" fontId="33" fillId="8" borderId="1" xfId="0" applyFont="1" applyFill="1" applyBorder="1" applyAlignment="1">
      <alignment vertical="center" wrapText="1"/>
    </xf>
    <xf numFmtId="0" fontId="33" fillId="8" borderId="1" xfId="0" applyFont="1" applyFill="1" applyBorder="1" applyAlignment="1">
      <alignment horizontal="center" vertical="center"/>
    </xf>
    <xf numFmtId="0" fontId="33" fillId="8" borderId="3" xfId="0" applyFont="1" applyFill="1" applyBorder="1" applyAlignment="1">
      <alignment vertical="center"/>
    </xf>
    <xf numFmtId="0" fontId="29" fillId="8" borderId="2" xfId="0" applyFont="1" applyFill="1" applyBorder="1" applyAlignment="1">
      <alignment horizontal="center" vertical="center" wrapText="1"/>
    </xf>
    <xf numFmtId="0" fontId="29" fillId="8" borderId="1" xfId="0" applyFont="1" applyFill="1" applyBorder="1" applyAlignment="1">
      <alignment horizontal="center" vertical="center" wrapText="1"/>
    </xf>
    <xf numFmtId="0" fontId="29" fillId="9" borderId="2" xfId="0" applyFont="1" applyFill="1" applyBorder="1" applyAlignment="1">
      <alignment horizontal="center" vertical="center"/>
    </xf>
    <xf numFmtId="2" fontId="29" fillId="6" borderId="1" xfId="0" applyNumberFormat="1" applyFont="1" applyFill="1" applyBorder="1" applyAlignment="1">
      <alignment horizontal="center" vertical="center"/>
    </xf>
    <xf numFmtId="0" fontId="33" fillId="3" borderId="1" xfId="0" applyFont="1" applyFill="1" applyBorder="1" applyAlignment="1">
      <alignment horizontal="center"/>
    </xf>
    <xf numFmtId="0" fontId="33" fillId="3" borderId="1" xfId="0" applyFont="1" applyFill="1" applyBorder="1" applyAlignment="1">
      <alignment horizontal="center" vertical="center"/>
    </xf>
    <xf numFmtId="0" fontId="29" fillId="9" borderId="3" xfId="0" applyFont="1" applyFill="1" applyBorder="1" applyAlignment="1">
      <alignment horizontal="center" vertical="center"/>
    </xf>
    <xf numFmtId="2" fontId="29" fillId="6" borderId="1" xfId="0" applyNumberFormat="1" applyFont="1" applyFill="1" applyBorder="1" applyAlignment="1">
      <alignment horizontal="center" vertical="center" wrapText="1"/>
    </xf>
    <xf numFmtId="0" fontId="29" fillId="0" borderId="0" xfId="0" applyFont="1" applyAlignment="1">
      <alignment horizontal="center" vertical="center" wrapText="1"/>
    </xf>
    <xf numFmtId="0" fontId="29" fillId="9" borderId="1" xfId="0" applyFont="1" applyFill="1" applyBorder="1" applyAlignment="1">
      <alignment horizontal="center" vertical="center"/>
    </xf>
    <xf numFmtId="164" fontId="29" fillId="0" borderId="25" xfId="0" applyNumberFormat="1" applyFont="1" applyBorder="1" applyAlignment="1">
      <alignment horizontal="center" vertical="center" wrapText="1"/>
    </xf>
    <xf numFmtId="164" fontId="29" fillId="3" borderId="1" xfId="0" applyNumberFormat="1" applyFont="1" applyFill="1" applyBorder="1" applyAlignment="1">
      <alignment horizontal="center" vertical="center"/>
    </xf>
    <xf numFmtId="164" fontId="29" fillId="6" borderId="2" xfId="0" applyNumberFormat="1" applyFont="1" applyFill="1" applyBorder="1" applyAlignment="1">
      <alignment horizontal="center"/>
    </xf>
    <xf numFmtId="1" fontId="33" fillId="7" borderId="1" xfId="0" applyNumberFormat="1" applyFont="1" applyFill="1" applyBorder="1" applyAlignment="1">
      <alignment horizontal="center" vertical="center"/>
    </xf>
    <xf numFmtId="165" fontId="33" fillId="7" borderId="1" xfId="0" applyNumberFormat="1" applyFont="1" applyFill="1" applyBorder="1"/>
    <xf numFmtId="164" fontId="33" fillId="7" borderId="1" xfId="0" applyNumberFormat="1" applyFont="1" applyFill="1" applyBorder="1" applyAlignment="1">
      <alignment horizontal="center"/>
    </xf>
    <xf numFmtId="165" fontId="33" fillId="7" borderId="40" xfId="0" applyNumberFormat="1" applyFont="1" applyFill="1" applyBorder="1" applyAlignment="1">
      <alignment horizontal="left"/>
    </xf>
    <xf numFmtId="0" fontId="29" fillId="3" borderId="1" xfId="0" applyFont="1" applyFill="1" applyBorder="1" applyAlignment="1">
      <alignment horizontal="center" vertical="center"/>
    </xf>
    <xf numFmtId="0" fontId="32" fillId="7" borderId="40" xfId="0" applyFont="1" applyFill="1" applyBorder="1" applyAlignment="1">
      <alignment horizontal="left"/>
    </xf>
    <xf numFmtId="0" fontId="0" fillId="0" borderId="1" xfId="0" applyBorder="1" applyAlignment="1" applyProtection="1">
      <alignment horizontal="center" vertical="center"/>
      <protection locked="0"/>
    </xf>
    <xf numFmtId="0" fontId="18" fillId="8" borderId="39" xfId="0" applyFont="1" applyFill="1" applyBorder="1" applyAlignment="1" applyProtection="1">
      <alignment horizontal="center" vertical="center" wrapText="1"/>
      <protection locked="0"/>
    </xf>
    <xf numFmtId="49" fontId="51" fillId="6" borderId="0" xfId="0" applyNumberFormat="1" applyFont="1" applyFill="1" applyAlignment="1" applyProtection="1">
      <alignment horizontal="left" vertical="center" wrapText="1" readingOrder="1"/>
      <protection locked="0"/>
    </xf>
    <xf numFmtId="0" fontId="22" fillId="8" borderId="1" xfId="0" applyFont="1" applyFill="1" applyBorder="1" applyAlignment="1" applyProtection="1">
      <alignment horizontal="center"/>
      <protection locked="0"/>
    </xf>
    <xf numFmtId="0" fontId="29" fillId="8" borderId="39" xfId="0" applyFont="1" applyFill="1" applyBorder="1" applyProtection="1">
      <protection locked="0"/>
    </xf>
    <xf numFmtId="0" fontId="29" fillId="8" borderId="3" xfId="0" applyFont="1" applyFill="1" applyBorder="1" applyProtection="1">
      <protection locked="0"/>
    </xf>
    <xf numFmtId="0" fontId="29" fillId="8" borderId="3" xfId="0" applyFont="1" applyFill="1" applyBorder="1" applyAlignment="1" applyProtection="1">
      <alignment horizontal="center"/>
      <protection locked="0"/>
    </xf>
    <xf numFmtId="0" fontId="29" fillId="8" borderId="14" xfId="0" applyFont="1" applyFill="1" applyBorder="1" applyAlignment="1" applyProtection="1">
      <alignment horizontal="center"/>
      <protection locked="0"/>
    </xf>
    <xf numFmtId="0" fontId="29" fillId="8" borderId="41" xfId="0" applyFont="1" applyFill="1" applyBorder="1" applyProtection="1">
      <protection locked="0"/>
    </xf>
    <xf numFmtId="0" fontId="29" fillId="8" borderId="13" xfId="0" applyFont="1" applyFill="1" applyBorder="1" applyAlignment="1" applyProtection="1">
      <alignment horizontal="center"/>
      <protection locked="0"/>
    </xf>
    <xf numFmtId="0" fontId="29" fillId="8" borderId="4" xfId="0" applyFont="1" applyFill="1" applyBorder="1" applyAlignment="1" applyProtection="1">
      <alignment horizontal="center"/>
      <protection locked="0"/>
    </xf>
    <xf numFmtId="0" fontId="29" fillId="8" borderId="5" xfId="0" applyFont="1" applyFill="1" applyBorder="1" applyProtection="1">
      <protection locked="0"/>
    </xf>
    <xf numFmtId="0" fontId="0" fillId="8" borderId="44" xfId="0" applyFill="1" applyBorder="1" applyProtection="1">
      <protection locked="0"/>
    </xf>
    <xf numFmtId="0" fontId="29" fillId="8" borderId="1" xfId="0" applyFont="1" applyFill="1" applyBorder="1" applyAlignment="1" applyProtection="1">
      <alignment horizontal="center"/>
      <protection locked="0"/>
    </xf>
    <xf numFmtId="0" fontId="29" fillId="8" borderId="39" xfId="0" applyFont="1" applyFill="1" applyBorder="1" applyAlignment="1" applyProtection="1">
      <alignment horizontal="center"/>
      <protection locked="0"/>
    </xf>
    <xf numFmtId="0" fontId="29" fillId="8" borderId="1" xfId="0" applyFont="1" applyFill="1" applyBorder="1" applyProtection="1">
      <protection locked="0"/>
    </xf>
    <xf numFmtId="0" fontId="29" fillId="8" borderId="1" xfId="0" applyFont="1" applyFill="1" applyBorder="1" applyAlignment="1" applyProtection="1">
      <alignment vertical="center"/>
      <protection locked="0"/>
    </xf>
    <xf numFmtId="0" fontId="29" fillId="7" borderId="2" xfId="0" applyFont="1" applyFill="1" applyBorder="1" applyAlignment="1" applyProtection="1">
      <alignment horizontal="center"/>
      <protection locked="0"/>
    </xf>
    <xf numFmtId="0" fontId="22" fillId="7" borderId="39" xfId="0" applyFont="1" applyFill="1" applyBorder="1" applyAlignment="1" applyProtection="1">
      <alignment horizontal="center"/>
      <protection locked="0"/>
    </xf>
    <xf numFmtId="0" fontId="5" fillId="0" borderId="0" xfId="2" applyFont="1" applyFill="1" applyProtection="1">
      <protection locked="0"/>
    </xf>
    <xf numFmtId="166" fontId="0" fillId="0" borderId="0" xfId="0" applyNumberFormat="1" applyProtection="1">
      <protection locked="0"/>
    </xf>
    <xf numFmtId="164" fontId="0" fillId="7" borderId="2" xfId="0" applyNumberFormat="1" applyFill="1" applyBorder="1" applyAlignment="1">
      <alignment horizontal="center" vertical="center"/>
    </xf>
    <xf numFmtId="0" fontId="29" fillId="0" borderId="2" xfId="0" applyFont="1" applyBorder="1" applyAlignment="1">
      <alignment horizontal="left" vertical="center" wrapText="1"/>
    </xf>
    <xf numFmtId="0" fontId="29" fillId="0" borderId="0" xfId="0" applyFont="1" applyAlignment="1">
      <alignment horizontal="left"/>
    </xf>
    <xf numFmtId="0" fontId="29" fillId="0" borderId="0" xfId="0" applyFont="1" applyAlignment="1">
      <alignment horizontal="left" vertical="center" wrapText="1"/>
    </xf>
    <xf numFmtId="0" fontId="22" fillId="8" borderId="39" xfId="0" applyFont="1" applyFill="1" applyBorder="1" applyAlignment="1">
      <alignment horizontal="left" vertical="center"/>
    </xf>
    <xf numFmtId="0" fontId="18" fillId="8" borderId="39" xfId="0" applyFont="1" applyFill="1" applyBorder="1" applyAlignment="1">
      <alignment horizontal="center" vertical="center" wrapText="1"/>
    </xf>
    <xf numFmtId="0" fontId="18" fillId="8" borderId="1" xfId="0" applyFont="1" applyFill="1" applyBorder="1" applyAlignment="1">
      <alignment horizontal="center" vertical="center" wrapText="1"/>
    </xf>
    <xf numFmtId="0" fontId="29" fillId="8" borderId="39" xfId="0" applyFont="1" applyFill="1" applyBorder="1" applyAlignment="1">
      <alignment horizontal="center" vertical="center"/>
    </xf>
    <xf numFmtId="0" fontId="29" fillId="8" borderId="1" xfId="0" applyFont="1" applyFill="1" applyBorder="1" applyAlignment="1">
      <alignment horizontal="center" vertical="center"/>
    </xf>
    <xf numFmtId="0" fontId="29" fillId="8" borderId="1" xfId="0" applyFont="1" applyFill="1" applyBorder="1" applyAlignment="1">
      <alignment wrapText="1"/>
    </xf>
    <xf numFmtId="0" fontId="29" fillId="0" borderId="39" xfId="0" applyFont="1" applyBorder="1" applyAlignment="1">
      <alignment vertical="center"/>
    </xf>
    <xf numFmtId="0" fontId="22" fillId="8" borderId="39" xfId="0" applyFont="1" applyFill="1" applyBorder="1"/>
    <xf numFmtId="0" fontId="22" fillId="8" borderId="14" xfId="0" applyFont="1" applyFill="1" applyBorder="1"/>
    <xf numFmtId="0" fontId="22" fillId="8" borderId="4" xfId="0" applyFont="1" applyFill="1" applyBorder="1"/>
    <xf numFmtId="166" fontId="29" fillId="6" borderId="0" xfId="0" applyNumberFormat="1" applyFont="1" applyFill="1" applyAlignment="1">
      <alignment horizontal="center"/>
    </xf>
    <xf numFmtId="1" fontId="29" fillId="6" borderId="39" xfId="0" applyNumberFormat="1" applyFont="1" applyFill="1" applyBorder="1" applyAlignment="1">
      <alignment horizontal="center"/>
    </xf>
    <xf numFmtId="0" fontId="29" fillId="6" borderId="0" xfId="0" applyFont="1" applyFill="1" applyAlignment="1">
      <alignment horizontal="center"/>
    </xf>
    <xf numFmtId="0" fontId="29" fillId="6" borderId="39" xfId="0" applyFont="1" applyFill="1" applyBorder="1" applyAlignment="1">
      <alignment horizontal="center" vertical="center"/>
    </xf>
    <xf numFmtId="0" fontId="29" fillId="6" borderId="39" xfId="0" applyFont="1" applyFill="1" applyBorder="1" applyAlignment="1">
      <alignment horizontal="center"/>
    </xf>
    <xf numFmtId="0" fontId="29" fillId="0" borderId="39" xfId="0" applyFont="1" applyBorder="1" applyAlignment="1">
      <alignment horizontal="center" vertical="center" wrapText="1"/>
    </xf>
    <xf numFmtId="0" fontId="29" fillId="8" borderId="39" xfId="0" applyFont="1" applyFill="1" applyBorder="1"/>
    <xf numFmtId="0" fontId="29" fillId="0" borderId="39" xfId="0" applyFont="1" applyBorder="1" applyAlignment="1">
      <alignment horizontal="center" vertical="center"/>
    </xf>
    <xf numFmtId="0" fontId="29" fillId="8" borderId="3" xfId="0" applyFont="1" applyFill="1" applyBorder="1"/>
    <xf numFmtId="0" fontId="29" fillId="8" borderId="14" xfId="0" applyFont="1" applyFill="1" applyBorder="1" applyAlignment="1">
      <alignment horizontal="center" vertical="center"/>
    </xf>
    <xf numFmtId="0" fontId="29" fillId="8" borderId="13" xfId="0" applyFont="1" applyFill="1" applyBorder="1"/>
    <xf numFmtId="0" fontId="29" fillId="8" borderId="4" xfId="0" applyFont="1" applyFill="1" applyBorder="1" applyAlignment="1">
      <alignment horizontal="center" vertical="center"/>
    </xf>
    <xf numFmtId="1" fontId="29" fillId="0" borderId="1" xfId="0" applyNumberFormat="1" applyFont="1" applyBorder="1" applyAlignment="1">
      <alignment horizontal="center"/>
    </xf>
    <xf numFmtId="0" fontId="29" fillId="0" borderId="12" xfId="0" applyFont="1" applyBorder="1" applyAlignment="1">
      <alignment vertical="center" wrapText="1"/>
    </xf>
    <xf numFmtId="0" fontId="30" fillId="0" borderId="1" xfId="1" applyFont="1" applyBorder="1" applyAlignment="1" applyProtection="1">
      <alignment vertical="center" wrapText="1"/>
    </xf>
    <xf numFmtId="0" fontId="29" fillId="8" borderId="1" xfId="0" applyFont="1" applyFill="1" applyBorder="1" applyAlignment="1">
      <alignment vertical="center" wrapText="1"/>
    </xf>
    <xf numFmtId="0" fontId="29" fillId="0" borderId="1" xfId="0" applyFont="1" applyBorder="1" applyAlignment="1">
      <alignment vertical="center" wrapText="1"/>
    </xf>
    <xf numFmtId="0" fontId="29" fillId="8" borderId="41" xfId="0" applyFont="1" applyFill="1" applyBorder="1" applyAlignment="1">
      <alignment vertical="center" wrapText="1"/>
    </xf>
    <xf numFmtId="0" fontId="29" fillId="8" borderId="13" xfId="0" applyFont="1" applyFill="1" applyBorder="1" applyAlignment="1">
      <alignment vertical="center" wrapText="1"/>
    </xf>
    <xf numFmtId="0" fontId="29" fillId="0" borderId="3" xfId="0" applyFont="1" applyBorder="1" applyAlignment="1">
      <alignment vertical="center" wrapText="1"/>
    </xf>
    <xf numFmtId="0" fontId="30" fillId="0" borderId="12" xfId="1" applyFont="1" applyBorder="1" applyAlignment="1" applyProtection="1">
      <alignment vertical="center" wrapText="1"/>
    </xf>
    <xf numFmtId="0" fontId="29" fillId="8" borderId="12" xfId="0" applyFont="1" applyFill="1" applyBorder="1" applyAlignment="1">
      <alignment horizontal="center" vertical="center"/>
    </xf>
    <xf numFmtId="0" fontId="29" fillId="8" borderId="41" xfId="0" applyFont="1" applyFill="1" applyBorder="1" applyAlignment="1">
      <alignment horizontal="center" vertical="center"/>
    </xf>
    <xf numFmtId="0" fontId="29" fillId="8" borderId="6" xfId="0" applyFont="1" applyFill="1" applyBorder="1" applyAlignment="1">
      <alignment horizontal="center" vertical="center"/>
    </xf>
    <xf numFmtId="0" fontId="11" fillId="9" borderId="27" xfId="0" applyFont="1" applyFill="1" applyBorder="1"/>
    <xf numFmtId="0" fontId="12" fillId="9" borderId="31" xfId="0" applyFont="1" applyFill="1" applyBorder="1" applyAlignment="1">
      <alignment horizontal="center" vertical="center" wrapText="1"/>
    </xf>
    <xf numFmtId="0" fontId="11" fillId="0" borderId="0" xfId="0" applyFont="1"/>
    <xf numFmtId="0" fontId="11" fillId="9" borderId="29" xfId="0" applyFont="1" applyFill="1" applyBorder="1"/>
    <xf numFmtId="164" fontId="11" fillId="9" borderId="32" xfId="0" applyNumberFormat="1" applyFont="1" applyFill="1" applyBorder="1"/>
    <xf numFmtId="0" fontId="11" fillId="9" borderId="30" xfId="0" applyFont="1" applyFill="1" applyBorder="1"/>
    <xf numFmtId="164" fontId="11" fillId="9" borderId="33" xfId="0" applyNumberFormat="1" applyFont="1" applyFill="1" applyBorder="1"/>
    <xf numFmtId="0" fontId="11" fillId="9" borderId="28" xfId="0" applyFont="1" applyFill="1" applyBorder="1"/>
    <xf numFmtId="164" fontId="11" fillId="9" borderId="34" xfId="0" applyNumberFormat="1" applyFont="1" applyFill="1" applyBorder="1"/>
    <xf numFmtId="0" fontId="28" fillId="0" borderId="0" xfId="0" applyFont="1"/>
    <xf numFmtId="0" fontId="0" fillId="0" borderId="58" xfId="0" applyBorder="1"/>
    <xf numFmtId="0" fontId="29" fillId="12" borderId="27" xfId="0" applyFont="1" applyFill="1" applyBorder="1"/>
    <xf numFmtId="0" fontId="18" fillId="12" borderId="31" xfId="0" applyFont="1" applyFill="1" applyBorder="1" applyAlignment="1">
      <alignment horizontal="center" vertical="center" wrapText="1"/>
    </xf>
    <xf numFmtId="0" fontId="22" fillId="12" borderId="59" xfId="0" applyFont="1" applyFill="1" applyBorder="1"/>
    <xf numFmtId="0" fontId="11" fillId="0" borderId="60" xfId="0" applyFont="1" applyBorder="1"/>
    <xf numFmtId="0" fontId="29" fillId="12" borderId="29" xfId="0" applyFont="1" applyFill="1" applyBorder="1"/>
    <xf numFmtId="164" fontId="29" fillId="12" borderId="32" xfId="0" applyNumberFormat="1" applyFont="1" applyFill="1" applyBorder="1" applyAlignment="1">
      <alignment horizontal="center"/>
    </xf>
    <xf numFmtId="0" fontId="11" fillId="12" borderId="0" xfId="0" applyFont="1" applyFill="1" applyAlignment="1">
      <alignment horizontal="center" vertical="center"/>
    </xf>
    <xf numFmtId="164" fontId="11" fillId="0" borderId="0" xfId="0" applyNumberFormat="1" applyFont="1"/>
    <xf numFmtId="1" fontId="11" fillId="12" borderId="56" xfId="0" applyNumberFormat="1" applyFont="1" applyFill="1" applyBorder="1" applyAlignment="1">
      <alignment horizontal="center" vertical="center"/>
    </xf>
    <xf numFmtId="1" fontId="11" fillId="12" borderId="0" xfId="0" applyNumberFormat="1" applyFont="1" applyFill="1" applyAlignment="1">
      <alignment horizontal="center" vertical="center"/>
    </xf>
    <xf numFmtId="0" fontId="11" fillId="12" borderId="56" xfId="0" applyFont="1" applyFill="1" applyBorder="1" applyAlignment="1">
      <alignment horizontal="center" vertical="center"/>
    </xf>
    <xf numFmtId="0" fontId="29" fillId="12" borderId="57" xfId="0" applyFont="1" applyFill="1" applyBorder="1"/>
    <xf numFmtId="164" fontId="29" fillId="12" borderId="33" xfId="0" applyNumberFormat="1" applyFont="1" applyFill="1" applyBorder="1"/>
    <xf numFmtId="0" fontId="11" fillId="12" borderId="30" xfId="0" applyFont="1" applyFill="1" applyBorder="1"/>
    <xf numFmtId="0" fontId="29" fillId="12" borderId="28" xfId="0" applyFont="1" applyFill="1" applyBorder="1"/>
    <xf numFmtId="164" fontId="29" fillId="12" borderId="34" xfId="0" applyNumberFormat="1" applyFont="1" applyFill="1" applyBorder="1" applyAlignment="1">
      <alignment horizontal="center"/>
    </xf>
    <xf numFmtId="0" fontId="11" fillId="12" borderId="28" xfId="0" applyFont="1" applyFill="1" applyBorder="1"/>
    <xf numFmtId="0" fontId="25" fillId="0" borderId="0" xfId="0" applyFont="1"/>
    <xf numFmtId="0" fontId="35" fillId="0" borderId="0" xfId="1" applyFont="1" applyAlignment="1" applyProtection="1"/>
    <xf numFmtId="0" fontId="29" fillId="0" borderId="0" xfId="1" applyFont="1" applyProtection="1"/>
    <xf numFmtId="166" fontId="29" fillId="0" borderId="0" xfId="0" applyNumberFormat="1" applyFont="1"/>
    <xf numFmtId="1" fontId="29" fillId="0" borderId="2" xfId="0" applyNumberFormat="1" applyFont="1" applyBorder="1" applyAlignment="1">
      <alignment horizontal="center" vertical="center"/>
    </xf>
    <xf numFmtId="1" fontId="29" fillId="0" borderId="1" xfId="0" applyNumberFormat="1" applyFont="1" applyBorder="1" applyAlignment="1" applyProtection="1">
      <alignment horizontal="center" vertical="center"/>
      <protection locked="0"/>
    </xf>
    <xf numFmtId="0" fontId="29" fillId="0" borderId="44" xfId="0" applyFont="1" applyBorder="1" applyProtection="1">
      <protection locked="0"/>
    </xf>
    <xf numFmtId="1" fontId="29" fillId="10" borderId="6" xfId="0" applyNumberFormat="1" applyFont="1" applyFill="1" applyBorder="1" applyAlignment="1">
      <alignment horizontal="center" vertical="center"/>
    </xf>
    <xf numFmtId="0" fontId="29" fillId="0" borderId="6" xfId="0" applyFont="1" applyBorder="1"/>
    <xf numFmtId="0" fontId="29" fillId="0" borderId="4" xfId="0" applyFont="1" applyBorder="1" applyProtection="1">
      <protection locked="0"/>
    </xf>
    <xf numFmtId="0" fontId="29" fillId="0" borderId="13" xfId="0" applyFont="1" applyBorder="1" applyAlignment="1">
      <alignment horizontal="center" vertical="center"/>
    </xf>
    <xf numFmtId="0" fontId="29" fillId="0" borderId="13" xfId="0" applyFont="1" applyBorder="1" applyAlignment="1" applyProtection="1">
      <alignment horizontal="center" vertical="center"/>
      <protection locked="0"/>
    </xf>
    <xf numFmtId="0" fontId="29" fillId="7" borderId="2" xfId="0" applyFont="1" applyFill="1" applyBorder="1" applyProtection="1">
      <protection locked="0"/>
    </xf>
    <xf numFmtId="0" fontId="0" fillId="7" borderId="2" xfId="0" applyFill="1" applyBorder="1" applyProtection="1">
      <protection locked="0"/>
    </xf>
    <xf numFmtId="2" fontId="22" fillId="7" borderId="2" xfId="0" applyNumberFormat="1" applyFont="1" applyFill="1" applyBorder="1" applyAlignment="1" applyProtection="1">
      <alignment horizontal="center"/>
      <protection locked="0"/>
    </xf>
    <xf numFmtId="0" fontId="0" fillId="0" borderId="39" xfId="0" applyBorder="1" applyProtection="1">
      <protection locked="0"/>
    </xf>
    <xf numFmtId="0" fontId="29" fillId="0" borderId="21" xfId="0" applyFont="1" applyBorder="1" applyProtection="1">
      <protection locked="0"/>
    </xf>
    <xf numFmtId="0" fontId="35" fillId="0" borderId="19" xfId="0" applyFont="1" applyBorder="1" applyAlignment="1" applyProtection="1">
      <alignment horizontal="center" wrapText="1"/>
      <protection locked="0"/>
    </xf>
    <xf numFmtId="0" fontId="16" fillId="0" borderId="11" xfId="0" applyFont="1" applyBorder="1" applyAlignment="1" applyProtection="1">
      <alignment horizontal="center" vertical="center" wrapText="1"/>
      <protection locked="0"/>
    </xf>
    <xf numFmtId="0" fontId="22" fillId="0" borderId="2" xfId="0" applyFont="1" applyBorder="1" applyProtection="1">
      <protection locked="0"/>
    </xf>
    <xf numFmtId="0" fontId="35" fillId="0" borderId="4" xfId="0" applyFont="1" applyBorder="1" applyAlignment="1" applyProtection="1">
      <alignment horizontal="center" wrapText="1"/>
      <protection locked="0"/>
    </xf>
    <xf numFmtId="0" fontId="35" fillId="0" borderId="7" xfId="0" applyFont="1" applyBorder="1" applyAlignment="1" applyProtection="1">
      <alignment horizontal="center" vertical="center" wrapText="1"/>
      <protection locked="0"/>
    </xf>
    <xf numFmtId="0" fontId="22" fillId="0" borderId="39" xfId="0" applyFont="1" applyBorder="1" applyProtection="1">
      <protection locked="0"/>
    </xf>
    <xf numFmtId="1" fontId="29" fillId="10" borderId="13" xfId="0" applyNumberFormat="1" applyFont="1" applyFill="1" applyBorder="1" applyAlignment="1" applyProtection="1">
      <alignment horizontal="center" vertical="center"/>
      <protection locked="0"/>
    </xf>
    <xf numFmtId="164" fontId="29" fillId="0" borderId="13" xfId="0" applyNumberFormat="1" applyFont="1" applyBorder="1" applyAlignment="1">
      <alignment horizontal="center"/>
    </xf>
    <xf numFmtId="0" fontId="29" fillId="0" borderId="14" xfId="0" applyFont="1" applyBorder="1" applyProtection="1">
      <protection locked="0"/>
    </xf>
    <xf numFmtId="49" fontId="29" fillId="0" borderId="40" xfId="0" applyNumberFormat="1" applyFont="1" applyBorder="1" applyAlignment="1" applyProtection="1">
      <alignment horizontal="left" vertical="center" readingOrder="1"/>
      <protection locked="0"/>
    </xf>
    <xf numFmtId="164" fontId="29" fillId="6" borderId="39" xfId="0" applyNumberFormat="1" applyFont="1" applyFill="1" applyBorder="1" applyAlignment="1" applyProtection="1">
      <alignment horizontal="center"/>
      <protection locked="0"/>
    </xf>
    <xf numFmtId="164" fontId="29" fillId="0" borderId="1" xfId="0" applyNumberFormat="1" applyFont="1" applyBorder="1" applyAlignment="1" applyProtection="1">
      <alignment horizontal="center"/>
      <protection locked="0"/>
    </xf>
    <xf numFmtId="0" fontId="29" fillId="0" borderId="1" xfId="0" applyFont="1" applyBorder="1" applyAlignment="1" applyProtection="1">
      <alignment horizontal="left" vertical="center" wrapText="1"/>
      <protection locked="0"/>
    </xf>
    <xf numFmtId="164" fontId="29" fillId="0" borderId="40" xfId="0" applyNumberFormat="1" applyFont="1" applyBorder="1" applyAlignment="1" applyProtection="1">
      <alignment horizontal="center" vertical="center"/>
      <protection locked="0"/>
    </xf>
    <xf numFmtId="0" fontId="31" fillId="9" borderId="40" xfId="0" applyFont="1" applyFill="1" applyBorder="1" applyAlignment="1" applyProtection="1">
      <alignment horizontal="left" wrapText="1"/>
      <protection locked="0"/>
    </xf>
    <xf numFmtId="0" fontId="29" fillId="0" borderId="1" xfId="0" applyFont="1" applyBorder="1" applyAlignment="1" applyProtection="1">
      <alignment horizontal="center"/>
      <protection locked="0"/>
    </xf>
    <xf numFmtId="49" fontId="29" fillId="0" borderId="13" xfId="0" applyNumberFormat="1" applyFont="1" applyBorder="1" applyAlignment="1" applyProtection="1">
      <alignment horizontal="center" vertical="center" wrapText="1" readingOrder="1"/>
      <protection locked="0"/>
    </xf>
    <xf numFmtId="164" fontId="29" fillId="0" borderId="2" xfId="0" applyNumberFormat="1" applyFont="1" applyBorder="1" applyAlignment="1" applyProtection="1">
      <alignment horizontal="center" vertical="center" wrapText="1" readingOrder="1"/>
      <protection locked="0"/>
    </xf>
    <xf numFmtId="0" fontId="29" fillId="6" borderId="6" xfId="0" applyFont="1" applyFill="1" applyBorder="1" applyAlignment="1" applyProtection="1">
      <alignment horizontal="center"/>
      <protection locked="0"/>
    </xf>
    <xf numFmtId="0" fontId="45" fillId="0" borderId="12" xfId="0" applyFont="1" applyBorder="1" applyProtection="1">
      <protection locked="0"/>
    </xf>
    <xf numFmtId="49" fontId="22" fillId="0" borderId="13" xfId="0" applyNumberFormat="1" applyFont="1" applyBorder="1" applyAlignment="1" applyProtection="1">
      <alignment horizontal="center" vertical="center" wrapText="1" readingOrder="1"/>
      <protection locked="0"/>
    </xf>
    <xf numFmtId="164" fontId="29" fillId="9" borderId="4" xfId="0" applyNumberFormat="1" applyFont="1" applyFill="1" applyBorder="1" applyAlignment="1" applyProtection="1">
      <alignment horizontal="center" vertical="center"/>
      <protection locked="0"/>
    </xf>
    <xf numFmtId="0" fontId="29" fillId="6" borderId="1" xfId="0" applyFont="1" applyFill="1" applyBorder="1" applyAlignment="1" applyProtection="1">
      <alignment horizontal="center" vertical="center"/>
      <protection locked="0"/>
    </xf>
    <xf numFmtId="49" fontId="29" fillId="0" borderId="39" xfId="0" applyNumberFormat="1" applyFont="1" applyBorder="1" applyAlignment="1" applyProtection="1">
      <alignment horizontal="center" vertical="center" wrapText="1" readingOrder="1"/>
      <protection locked="0"/>
    </xf>
    <xf numFmtId="2" fontId="29" fillId="0" borderId="42" xfId="0" applyNumberFormat="1" applyFont="1" applyBorder="1" applyAlignment="1" applyProtection="1">
      <alignment horizontal="center" vertical="center" wrapText="1" readingOrder="1"/>
      <protection locked="0"/>
    </xf>
    <xf numFmtId="0" fontId="29" fillId="0" borderId="40" xfId="0" applyFont="1" applyBorder="1" applyAlignment="1" applyProtection="1">
      <alignment horizontal="center" vertical="center"/>
      <protection locked="0"/>
    </xf>
    <xf numFmtId="164" fontId="29" fillId="6" borderId="1" xfId="0" applyNumberFormat="1" applyFont="1" applyFill="1" applyBorder="1" applyAlignment="1" applyProtection="1">
      <alignment horizontal="center" vertical="center" wrapText="1" readingOrder="1"/>
      <protection locked="0"/>
    </xf>
    <xf numFmtId="49" fontId="29" fillId="0" borderId="40" xfId="0" applyNumberFormat="1" applyFont="1" applyBorder="1" applyAlignment="1" applyProtection="1">
      <alignment horizontal="center" vertical="center" wrapText="1" readingOrder="1"/>
      <protection locked="0"/>
    </xf>
    <xf numFmtId="2" fontId="29" fillId="0" borderId="2" xfId="0" applyNumberFormat="1" applyFont="1" applyBorder="1" applyAlignment="1" applyProtection="1">
      <alignment horizontal="center" vertical="center" wrapText="1" readingOrder="1"/>
      <protection locked="0"/>
    </xf>
    <xf numFmtId="49" fontId="29" fillId="0" borderId="44" xfId="0" applyNumberFormat="1" applyFont="1" applyBorder="1" applyAlignment="1" applyProtection="1">
      <alignment horizontal="left" vertical="center" readingOrder="1"/>
      <protection locked="0"/>
    </xf>
    <xf numFmtId="164" fontId="29" fillId="6" borderId="13" xfId="0" applyNumberFormat="1" applyFont="1" applyFill="1" applyBorder="1" applyAlignment="1" applyProtection="1">
      <alignment horizontal="center" vertical="center" wrapText="1" readingOrder="1"/>
      <protection locked="0"/>
    </xf>
    <xf numFmtId="1" fontId="29" fillId="0" borderId="41" xfId="0" applyNumberFormat="1" applyFont="1" applyBorder="1" applyAlignment="1" applyProtection="1">
      <alignment horizontal="center" vertical="center"/>
      <protection locked="0"/>
    </xf>
    <xf numFmtId="1" fontId="29" fillId="0" borderId="40" xfId="0" applyNumberFormat="1" applyFont="1" applyBorder="1" applyAlignment="1" applyProtection="1">
      <alignment horizontal="center" vertical="center"/>
      <protection locked="0"/>
    </xf>
    <xf numFmtId="1" fontId="29" fillId="0" borderId="42" xfId="0" applyNumberFormat="1" applyFont="1" applyBorder="1" applyAlignment="1" applyProtection="1">
      <alignment horizontal="center" vertical="center"/>
      <protection locked="0"/>
    </xf>
    <xf numFmtId="0" fontId="29" fillId="0" borderId="47" xfId="0" applyFont="1" applyBorder="1"/>
    <xf numFmtId="0" fontId="29" fillId="0" borderId="50" xfId="0" applyFont="1" applyBorder="1"/>
    <xf numFmtId="0" fontId="30" fillId="0" borderId="49" xfId="1" applyFont="1" applyFill="1" applyBorder="1" applyProtection="1"/>
    <xf numFmtId="0" fontId="29" fillId="0" borderId="51" xfId="0" applyFont="1" applyBorder="1"/>
    <xf numFmtId="0" fontId="29" fillId="0" borderId="48" xfId="0" applyFont="1" applyBorder="1"/>
    <xf numFmtId="0" fontId="31" fillId="0" borderId="48" xfId="0" applyFont="1" applyBorder="1"/>
    <xf numFmtId="0" fontId="0" fillId="0" borderId="0" xfId="0" applyAlignment="1">
      <alignment horizontal="left"/>
    </xf>
    <xf numFmtId="0" fontId="29" fillId="0" borderId="63" xfId="0" applyFont="1" applyBorder="1"/>
    <xf numFmtId="0" fontId="22" fillId="4" borderId="3" xfId="0" applyFont="1" applyFill="1" applyBorder="1"/>
    <xf numFmtId="0" fontId="29" fillId="0" borderId="1" xfId="0" applyFont="1" applyBorder="1" applyAlignment="1">
      <alignment horizontal="left" vertical="top" wrapText="1"/>
    </xf>
    <xf numFmtId="0" fontId="29" fillId="8" borderId="1" xfId="0" applyFont="1" applyFill="1" applyBorder="1" applyAlignment="1">
      <alignment horizontal="left" vertical="top" wrapText="1"/>
    </xf>
    <xf numFmtId="0" fontId="29" fillId="0" borderId="1" xfId="0" applyFont="1" applyBorder="1" applyAlignment="1">
      <alignment vertical="top" wrapText="1"/>
    </xf>
    <xf numFmtId="14" fontId="29" fillId="0" borderId="1" xfId="0" applyNumberFormat="1" applyFont="1" applyBorder="1" applyAlignment="1">
      <alignment wrapText="1"/>
    </xf>
    <xf numFmtId="0" fontId="29" fillId="7" borderId="2" xfId="0" applyFont="1" applyFill="1" applyBorder="1" applyAlignment="1" applyProtection="1">
      <alignment horizontal="left" vertical="center" readingOrder="1"/>
      <protection locked="0"/>
    </xf>
    <xf numFmtId="0" fontId="29" fillId="7" borderId="39" xfId="0" applyFont="1" applyFill="1" applyBorder="1" applyAlignment="1" applyProtection="1">
      <alignment horizontal="left" vertical="center" readingOrder="1"/>
      <protection locked="0"/>
    </xf>
    <xf numFmtId="0" fontId="22" fillId="7" borderId="39" xfId="0" applyFont="1" applyFill="1" applyBorder="1" applyAlignment="1" applyProtection="1">
      <alignment horizontal="left"/>
      <protection locked="0"/>
    </xf>
    <xf numFmtId="2" fontId="22" fillId="7" borderId="1" xfId="0" applyNumberFormat="1" applyFont="1" applyFill="1" applyBorder="1" applyAlignment="1" applyProtection="1">
      <alignment horizontal="center"/>
      <protection locked="0"/>
    </xf>
    <xf numFmtId="49" fontId="16" fillId="0" borderId="39" xfId="0" applyNumberFormat="1" applyFont="1" applyBorder="1" applyAlignment="1">
      <alignment horizontal="left" vertical="center" wrapText="1" readingOrder="1"/>
    </xf>
    <xf numFmtId="0" fontId="29" fillId="9" borderId="6" xfId="0" applyFont="1" applyFill="1" applyBorder="1" applyAlignment="1">
      <alignment horizontal="center" vertical="center"/>
    </xf>
    <xf numFmtId="168" fontId="29" fillId="9" borderId="6" xfId="0" applyNumberFormat="1" applyFont="1" applyFill="1" applyBorder="1" applyAlignment="1">
      <alignment horizontal="center" vertical="center"/>
    </xf>
    <xf numFmtId="1" fontId="29" fillId="0" borderId="2" xfId="0" applyNumberFormat="1" applyFont="1" applyBorder="1" applyAlignment="1" applyProtection="1">
      <alignment horizontal="center" vertical="center"/>
      <protection locked="0"/>
    </xf>
    <xf numFmtId="0" fontId="52" fillId="0" borderId="1" xfId="0" applyFont="1" applyBorder="1" applyProtection="1">
      <protection locked="0"/>
    </xf>
    <xf numFmtId="49" fontId="29" fillId="0" borderId="4" xfId="0" applyNumberFormat="1" applyFont="1" applyBorder="1" applyAlignment="1" applyProtection="1">
      <alignment horizontal="left" vertical="center" readingOrder="1"/>
      <protection locked="0"/>
    </xf>
    <xf numFmtId="49" fontId="37" fillId="0" borderId="4" xfId="0" applyNumberFormat="1" applyFont="1" applyBorder="1" applyAlignment="1" applyProtection="1">
      <alignment horizontal="left" vertical="center" indent="3" readingOrder="1"/>
      <protection locked="0"/>
    </xf>
    <xf numFmtId="164" fontId="29" fillId="6" borderId="2" xfId="0" applyNumberFormat="1" applyFont="1" applyFill="1" applyBorder="1" applyAlignment="1" applyProtection="1">
      <alignment horizontal="center"/>
      <protection locked="0"/>
    </xf>
    <xf numFmtId="164" fontId="22" fillId="7" borderId="13" xfId="0" applyNumberFormat="1" applyFont="1" applyFill="1" applyBorder="1" applyAlignment="1">
      <alignment horizontal="center"/>
    </xf>
    <xf numFmtId="164" fontId="22" fillId="7" borderId="42" xfId="0" applyNumberFormat="1" applyFont="1" applyFill="1" applyBorder="1" applyAlignment="1">
      <alignment horizontal="center" vertical="center" wrapText="1" readingOrder="1"/>
    </xf>
    <xf numFmtId="164" fontId="22" fillId="7" borderId="1" xfId="0" applyNumberFormat="1" applyFont="1" applyFill="1" applyBorder="1" applyAlignment="1">
      <alignment horizontal="center" vertical="center"/>
    </xf>
    <xf numFmtId="0" fontId="29" fillId="14" borderId="1" xfId="0" applyFont="1" applyFill="1" applyBorder="1" applyProtection="1">
      <protection locked="0"/>
    </xf>
    <xf numFmtId="0" fontId="22" fillId="15" borderId="0" xfId="0" applyFont="1" applyFill="1"/>
    <xf numFmtId="0" fontId="1" fillId="15" borderId="0" xfId="0" applyFont="1" applyFill="1"/>
    <xf numFmtId="0" fontId="1" fillId="15" borderId="25" xfId="0" applyFont="1" applyFill="1" applyBorder="1"/>
    <xf numFmtId="0" fontId="22" fillId="16" borderId="49" xfId="0" applyFont="1" applyFill="1" applyBorder="1"/>
    <xf numFmtId="169" fontId="0" fillId="0" borderId="0" xfId="0" applyNumberFormat="1" applyProtection="1">
      <protection locked="0"/>
    </xf>
    <xf numFmtId="0" fontId="0" fillId="0" borderId="0" xfId="0" applyProtection="1">
      <protection hidden="1"/>
    </xf>
    <xf numFmtId="0" fontId="0" fillId="0" borderId="0" xfId="0" applyAlignment="1" applyProtection="1">
      <alignment horizontal="right"/>
      <protection hidden="1"/>
    </xf>
    <xf numFmtId="0" fontId="29" fillId="0" borderId="0" xfId="0" applyFont="1" applyProtection="1">
      <protection hidden="1"/>
    </xf>
    <xf numFmtId="49" fontId="0" fillId="14" borderId="0" xfId="0" applyNumberFormat="1" applyFill="1"/>
    <xf numFmtId="0" fontId="0" fillId="14" borderId="0" xfId="0" applyFill="1" applyProtection="1">
      <protection locked="0"/>
    </xf>
    <xf numFmtId="164" fontId="29" fillId="7" borderId="1" xfId="0" applyNumberFormat="1" applyFont="1" applyFill="1" applyBorder="1" applyAlignment="1">
      <alignment horizontal="center" vertical="center"/>
    </xf>
    <xf numFmtId="0" fontId="29" fillId="14" borderId="1" xfId="0" applyFont="1" applyFill="1" applyBorder="1"/>
    <xf numFmtId="0" fontId="0" fillId="16" borderId="0" xfId="0" applyFill="1" applyAlignment="1" applyProtection="1">
      <alignment wrapText="1"/>
      <protection locked="0"/>
    </xf>
    <xf numFmtId="0" fontId="2" fillId="0" borderId="48" xfId="1" applyBorder="1"/>
    <xf numFmtId="164" fontId="29" fillId="0" borderId="40" xfId="0" applyNumberFormat="1" applyFont="1" applyBorder="1" applyAlignment="1">
      <alignment horizontal="center" vertical="center"/>
    </xf>
    <xf numFmtId="164" fontId="29" fillId="0" borderId="39" xfId="0" applyNumberFormat="1" applyFont="1" applyBorder="1" applyAlignment="1">
      <alignment horizontal="center" vertical="center"/>
    </xf>
    <xf numFmtId="0" fontId="22" fillId="7" borderId="1" xfId="0" applyFont="1" applyFill="1" applyBorder="1" applyAlignment="1">
      <alignment horizontal="center" vertical="center"/>
    </xf>
    <xf numFmtId="0" fontId="29" fillId="0" borderId="9" xfId="0" applyFont="1" applyBorder="1" applyAlignment="1">
      <alignment horizontal="center"/>
    </xf>
    <xf numFmtId="164" fontId="29" fillId="0" borderId="25" xfId="0" applyNumberFormat="1" applyFont="1" applyBorder="1" applyAlignment="1">
      <alignment horizontal="center"/>
    </xf>
    <xf numFmtId="0" fontId="29" fillId="0" borderId="1" xfId="0" applyFont="1" applyBorder="1" applyAlignment="1">
      <alignment horizontal="center"/>
    </xf>
    <xf numFmtId="164" fontId="29" fillId="0" borderId="40" xfId="0" applyNumberFormat="1" applyFont="1" applyBorder="1" applyAlignment="1">
      <alignment horizontal="center"/>
    </xf>
    <xf numFmtId="164" fontId="29" fillId="0" borderId="55" xfId="0" applyNumberFormat="1" applyFont="1" applyBorder="1" applyAlignment="1">
      <alignment horizontal="center"/>
    </xf>
    <xf numFmtId="0" fontId="29" fillId="0" borderId="12" xfId="0" applyFont="1" applyBorder="1" applyAlignment="1">
      <alignment horizontal="center"/>
    </xf>
    <xf numFmtId="0" fontId="22" fillId="0" borderId="1" xfId="0" applyFont="1" applyBorder="1" applyAlignment="1">
      <alignment horizontal="center"/>
    </xf>
    <xf numFmtId="0" fontId="22" fillId="0" borderId="2" xfId="0" applyFont="1" applyBorder="1" applyAlignment="1">
      <alignment horizontal="center"/>
    </xf>
    <xf numFmtId="164" fontId="29" fillId="0" borderId="0" xfId="0" applyNumberFormat="1" applyFont="1" applyAlignment="1">
      <alignment horizontal="center"/>
    </xf>
    <xf numFmtId="164" fontId="29" fillId="0" borderId="39" xfId="0" applyNumberFormat="1" applyFont="1" applyBorder="1" applyAlignment="1">
      <alignment horizontal="center"/>
    </xf>
    <xf numFmtId="0" fontId="22" fillId="7" borderId="1" xfId="0" applyFont="1" applyFill="1" applyBorder="1" applyAlignment="1">
      <alignment horizontal="center"/>
    </xf>
    <xf numFmtId="0" fontId="22" fillId="0" borderId="39" xfId="0" applyFont="1" applyBorder="1" applyAlignment="1">
      <alignment horizontal="center"/>
    </xf>
    <xf numFmtId="0" fontId="22" fillId="0" borderId="61" xfId="0" applyFont="1" applyBorder="1" applyAlignment="1">
      <alignment horizontal="center" vertical="center"/>
    </xf>
    <xf numFmtId="0" fontId="22" fillId="0" borderId="52" xfId="0" applyFont="1" applyBorder="1" applyAlignment="1">
      <alignment horizontal="center" vertical="center"/>
    </xf>
    <xf numFmtId="1" fontId="22" fillId="0" borderId="1" xfId="0" applyNumberFormat="1" applyFont="1" applyBorder="1" applyAlignment="1">
      <alignment horizontal="center" vertical="center"/>
    </xf>
    <xf numFmtId="0" fontId="22" fillId="0" borderId="1" xfId="0" applyFont="1" applyBorder="1" applyAlignment="1">
      <alignment horizontal="center" vertical="center"/>
    </xf>
    <xf numFmtId="0" fontId="22" fillId="0" borderId="61" xfId="0" applyFont="1" applyBorder="1" applyAlignment="1">
      <alignment horizontal="center"/>
    </xf>
    <xf numFmtId="0" fontId="22" fillId="0" borderId="52" xfId="0" applyFont="1" applyBorder="1" applyAlignment="1">
      <alignment horizontal="center"/>
    </xf>
    <xf numFmtId="0" fontId="10" fillId="17" borderId="0" xfId="0" applyFont="1" applyFill="1" applyAlignment="1">
      <alignment vertical="center"/>
    </xf>
    <xf numFmtId="0" fontId="0" fillId="17" borderId="0" xfId="0" applyFill="1"/>
    <xf numFmtId="164" fontId="29" fillId="17" borderId="6" xfId="0" applyNumberFormat="1" applyFont="1" applyFill="1" applyBorder="1" applyAlignment="1">
      <alignment horizontal="center" vertical="center"/>
    </xf>
    <xf numFmtId="0" fontId="10" fillId="17" borderId="0" xfId="0" applyFont="1" applyFill="1" applyAlignment="1">
      <alignment vertical="center" wrapText="1"/>
    </xf>
    <xf numFmtId="0" fontId="0" fillId="17" borderId="0" xfId="0" applyFill="1" applyAlignment="1">
      <alignment horizontal="center"/>
    </xf>
    <xf numFmtId="0" fontId="29" fillId="17" borderId="0" xfId="0" applyFont="1" applyFill="1" applyAlignment="1">
      <alignment horizontal="center"/>
    </xf>
    <xf numFmtId="0" fontId="29" fillId="17" borderId="0" xfId="0" applyFont="1" applyFill="1" applyAlignment="1">
      <alignment horizontal="left" vertical="center"/>
    </xf>
    <xf numFmtId="0" fontId="0" fillId="17" borderId="0" xfId="0" applyFill="1" applyAlignment="1">
      <alignment horizontal="center" vertical="center"/>
    </xf>
    <xf numFmtId="0" fontId="0" fillId="17" borderId="0" xfId="0" applyFill="1" applyProtection="1">
      <protection locked="0"/>
    </xf>
    <xf numFmtId="0" fontId="0" fillId="7" borderId="1" xfId="0" applyFill="1" applyBorder="1" applyAlignment="1">
      <alignment horizontal="left" vertical="center"/>
    </xf>
    <xf numFmtId="0" fontId="29" fillId="17" borderId="0" xfId="0" applyFont="1" applyFill="1"/>
    <xf numFmtId="170" fontId="29" fillId="6" borderId="6" xfId="0" applyNumberFormat="1" applyFont="1" applyFill="1" applyBorder="1" applyAlignment="1">
      <alignment horizontal="center"/>
    </xf>
    <xf numFmtId="0" fontId="29" fillId="0" borderId="0" xfId="0" applyFont="1" applyAlignment="1" applyProtection="1">
      <alignment vertical="center"/>
      <protection locked="0"/>
    </xf>
    <xf numFmtId="164" fontId="29" fillId="6" borderId="6" xfId="0" applyNumberFormat="1" applyFont="1" applyFill="1" applyBorder="1" applyAlignment="1">
      <alignment horizontal="center"/>
    </xf>
    <xf numFmtId="0" fontId="22" fillId="0" borderId="42" xfId="0" applyFont="1" applyBorder="1" applyAlignment="1" applyProtection="1">
      <alignment horizontal="center" vertical="center"/>
      <protection locked="0"/>
    </xf>
    <xf numFmtId="164" fontId="0" fillId="7" borderId="1" xfId="0" applyNumberFormat="1" applyFill="1" applyBorder="1" applyAlignment="1" applyProtection="1">
      <alignment horizontal="center" vertical="center"/>
      <protection locked="0"/>
    </xf>
    <xf numFmtId="0" fontId="0" fillId="0" borderId="0" xfId="0" applyAlignment="1">
      <alignment horizontal="center" vertical="center"/>
    </xf>
    <xf numFmtId="0" fontId="0" fillId="0" borderId="0" xfId="0" applyAlignment="1">
      <alignment horizontal="center"/>
    </xf>
  </cellXfs>
  <cellStyles count="3">
    <cellStyle name="Hyperlink" xfId="1" builtinId="8"/>
    <cellStyle name="Neutral" xfId="2" builtinId="28"/>
    <cellStyle name="Normal" xfId="0" builtinId="0"/>
  </cellStyles>
  <dxfs count="0"/>
  <tableStyles count="0" defaultTableStyle="TableStyleMedium2" defaultPivotStyle="PivotStyleLight16"/>
  <colors>
    <mruColors>
      <color rgb="FF75EEEB"/>
      <color rgb="FF9F6AF6"/>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Yhteenveto!$B$4</c:f>
              <c:strCache>
                <c:ptCount val="1"/>
                <c:pt idx="0">
                  <c:v>Päästöt   tCO2e</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C62-414F-9D02-B995054EDF9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C62-414F-9D02-B995054EDF9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C62-414F-9D02-B995054EDF9D}"/>
              </c:ext>
            </c:extLst>
          </c:dPt>
          <c:cat>
            <c:strRef>
              <c:f>Yhteenveto!$A$5:$A$7</c:f>
              <c:strCache>
                <c:ptCount val="3"/>
                <c:pt idx="0">
                  <c:v>Suorat päästöt, fossiiliset polttoaineet (GHG-protokollan Scope 1 -mukaiset päästöt)</c:v>
                </c:pt>
                <c:pt idx="1">
                  <c:v>Ostetun energian päästöt (GHG-protokollan Scope 2 -mukaiset päästöt)</c:v>
                </c:pt>
                <c:pt idx="2">
                  <c:v>Epäsuorat päästöt mm. ostetut palvelut ja tuotteet (GHG-protokollan Scope 3 -mukaiset päästöt)</c:v>
                </c:pt>
              </c:strCache>
            </c:strRef>
          </c:cat>
          <c:val>
            <c:numRef>
              <c:f>Yhteenveto!$B$5:$B$7</c:f>
              <c:numCache>
                <c:formatCode>0.0</c:formatCode>
                <c:ptCount val="3"/>
                <c:pt idx="0">
                  <c:v>0</c:v>
                </c:pt>
                <c:pt idx="1">
                  <c:v>0</c:v>
                </c:pt>
                <c:pt idx="2">
                  <c:v>0</c:v>
                </c:pt>
              </c:numCache>
            </c:numRef>
          </c:val>
          <c:extLst>
            <c:ext xmlns:c16="http://schemas.microsoft.com/office/drawing/2014/chart" uri="{C3380CC4-5D6E-409C-BE32-E72D297353CC}">
              <c16:uniqueId val="{00000000-CA08-40B5-A1E7-20CDC33E1C6B}"/>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Organisaation</a:t>
            </a:r>
            <a:r>
              <a:rPr lang="en-US" baseline="0"/>
              <a:t> p</a:t>
            </a:r>
            <a:r>
              <a:rPr lang="en-US"/>
              <a:t>äästöt yhteensä   tCO2e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'Tarkempi koonti'!$B$4</c:f>
              <c:strCache>
                <c:ptCount val="1"/>
                <c:pt idx="0">
                  <c:v>Päästöt   tCO2e</c:v>
                </c:pt>
              </c:strCache>
            </c:strRef>
          </c:tx>
          <c:spPr>
            <a:solidFill>
              <a:schemeClr val="accent1"/>
            </a:solidFill>
            <a:ln>
              <a:noFill/>
            </a:ln>
            <a:effectLst/>
          </c:spPr>
          <c:invertIfNegative val="0"/>
          <c:cat>
            <c:strRef>
              <c:f>'Tarkempi koonti'!$A$5:$A$17</c:f>
              <c:strCache>
                <c:ptCount val="13"/>
                <c:pt idx="0">
                  <c:v>Scope 1: Suorat päästöt, fossiiliset polttoaineet </c:v>
                </c:pt>
                <c:pt idx="1">
                  <c:v>Scope 1: Suorat päästöt, kylmäaineet</c:v>
                </c:pt>
                <c:pt idx="2">
                  <c:v>Scope 2: Ostetun ja/tai itse tuotetun lämpöenergian päästöt</c:v>
                </c:pt>
                <c:pt idx="3">
                  <c:v>Scope 2: Ostetun ja/tai itse tuotetun sähköenergian päästöt</c:v>
                </c:pt>
                <c:pt idx="4">
                  <c:v>Scope 2: Ostetun ja/tai itse tuotetun jäähdytysenergian päästöt</c:v>
                </c:pt>
                <c:pt idx="5">
                  <c:v>Scope 3: Hankinnat</c:v>
                </c:pt>
                <c:pt idx="6">
                  <c:v>Scope 3: Jätteet</c:v>
                </c:pt>
                <c:pt idx="7">
                  <c:v>Scope 3: Opiskelijaruokailut</c:v>
                </c:pt>
                <c:pt idx="8">
                  <c:v>Scope 3: Matkustaminen</c:v>
                </c:pt>
                <c:pt idx="9">
                  <c:v>Scope 3 Polttoaineiden tuotanto ja jakelu</c:v>
                </c:pt>
                <c:pt idx="10">
                  <c:v>Scope 3: Energian tuotanto ja jakelu</c:v>
                </c:pt>
                <c:pt idx="12">
                  <c:v>Päästöt yhteensä</c:v>
                </c:pt>
              </c:strCache>
            </c:strRef>
          </c:cat>
          <c:val>
            <c:numRef>
              <c:f>'Tarkempi koonti'!$B$5:$B$17</c:f>
              <c:numCache>
                <c:formatCode>0.0</c:formatCode>
                <c:ptCount val="13"/>
                <c:pt idx="0">
                  <c:v>0</c:v>
                </c:pt>
                <c:pt idx="1">
                  <c:v>0</c:v>
                </c:pt>
                <c:pt idx="2">
                  <c:v>0</c:v>
                </c:pt>
                <c:pt idx="3">
                  <c:v>0</c:v>
                </c:pt>
                <c:pt idx="4">
                  <c:v>0</c:v>
                </c:pt>
                <c:pt idx="5">
                  <c:v>0</c:v>
                </c:pt>
                <c:pt idx="6">
                  <c:v>0</c:v>
                </c:pt>
                <c:pt idx="7">
                  <c:v>0</c:v>
                </c:pt>
                <c:pt idx="8">
                  <c:v>0</c:v>
                </c:pt>
                <c:pt idx="9">
                  <c:v>0</c:v>
                </c:pt>
                <c:pt idx="10">
                  <c:v>0</c:v>
                </c:pt>
                <c:pt idx="12">
                  <c:v>0</c:v>
                </c:pt>
              </c:numCache>
            </c:numRef>
          </c:val>
          <c:extLst>
            <c:ext xmlns:c16="http://schemas.microsoft.com/office/drawing/2014/chart" uri="{C3380CC4-5D6E-409C-BE32-E72D297353CC}">
              <c16:uniqueId val="{00000000-C8AE-4B44-84DA-A4DECE35E36A}"/>
            </c:ext>
          </c:extLst>
        </c:ser>
        <c:dLbls>
          <c:showLegendKey val="0"/>
          <c:showVal val="0"/>
          <c:showCatName val="0"/>
          <c:showSerName val="0"/>
          <c:showPercent val="0"/>
          <c:showBubbleSize val="0"/>
        </c:dLbls>
        <c:gapWidth val="182"/>
        <c:axId val="566018784"/>
        <c:axId val="566014624"/>
      </c:barChart>
      <c:catAx>
        <c:axId val="5660187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6014624"/>
        <c:crosses val="autoZero"/>
        <c:auto val="1"/>
        <c:lblAlgn val="ctr"/>
        <c:lblOffset val="100"/>
        <c:noMultiLvlLbl val="0"/>
      </c:catAx>
      <c:valAx>
        <c:axId val="566014624"/>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601878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fi-FI"/>
              <a:t>Organisaation päästöt yhteensä tCO2e</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C253-4D48-8EA2-D7FB704F3126}"/>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C253-4D48-8EA2-D7FB704F3126}"/>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C253-4D48-8EA2-D7FB704F3126}"/>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C253-4D48-8EA2-D7FB704F3126}"/>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C253-4D48-8EA2-D7FB704F3126}"/>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C253-4D48-8EA2-D7FB704F3126}"/>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C253-4D48-8EA2-D7FB704F3126}"/>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C253-4D48-8EA2-D7FB704F3126}"/>
              </c:ext>
            </c:extLst>
          </c:dPt>
          <c:dPt>
            <c:idx val="8"/>
            <c:bubble3D val="0"/>
            <c:spPr>
              <a:solidFill>
                <a:schemeClr val="accent3">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C253-4D48-8EA2-D7FB704F3126}"/>
              </c:ext>
            </c:extLst>
          </c:dPt>
          <c:dPt>
            <c:idx val="9"/>
            <c:bubble3D val="0"/>
            <c:spPr>
              <a:solidFill>
                <a:schemeClr val="accent4">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C253-4D48-8EA2-D7FB704F3126}"/>
              </c:ext>
            </c:extLst>
          </c:dPt>
          <c:dPt>
            <c:idx val="10"/>
            <c:bubble3D val="0"/>
            <c:spPr>
              <a:solidFill>
                <a:schemeClr val="accent5">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5-C253-4D48-8EA2-D7FB704F3126}"/>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'Tarkempi koonti'!$A$5:$A$15</c:f>
              <c:strCache>
                <c:ptCount val="11"/>
                <c:pt idx="0">
                  <c:v>Scope 1: Suorat päästöt, fossiiliset polttoaineet </c:v>
                </c:pt>
                <c:pt idx="1">
                  <c:v>Scope 1: Suorat päästöt, kylmäaineet</c:v>
                </c:pt>
                <c:pt idx="2">
                  <c:v>Scope 2: Ostetun ja/tai itse tuotetun lämpöenergian päästöt</c:v>
                </c:pt>
                <c:pt idx="3">
                  <c:v>Scope 2: Ostetun ja/tai itse tuotetun sähköenergian päästöt</c:v>
                </c:pt>
                <c:pt idx="4">
                  <c:v>Scope 2: Ostetun ja/tai itse tuotetun jäähdytysenergian päästöt</c:v>
                </c:pt>
                <c:pt idx="5">
                  <c:v>Scope 3: Hankinnat</c:v>
                </c:pt>
                <c:pt idx="6">
                  <c:v>Scope 3: Jätteet</c:v>
                </c:pt>
                <c:pt idx="7">
                  <c:v>Scope 3: Opiskelijaruokailut</c:v>
                </c:pt>
                <c:pt idx="8">
                  <c:v>Scope 3: Matkustaminen</c:v>
                </c:pt>
                <c:pt idx="9">
                  <c:v>Scope 3 Polttoaineiden tuotanto ja jakelu</c:v>
                </c:pt>
                <c:pt idx="10">
                  <c:v>Scope 3: Energian tuotanto ja jakelu</c:v>
                </c:pt>
              </c:strCache>
            </c:strRef>
          </c:cat>
          <c:val>
            <c:numRef>
              <c:f>'Tarkempi koonti'!$B$5:$B$15</c:f>
              <c:numCache>
                <c:formatCode>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5A7A-4C0C-861D-AFB4BC54D76B}"/>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jpeg"/><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18.jpeg"/></Relationships>
</file>

<file path=xl/drawings/_rels/drawing1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image" Target="../media/image19.jpeg"/><Relationship Id="rId4"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8.jpeg"/><Relationship Id="rId1" Type="http://schemas.openxmlformats.org/officeDocument/2006/relationships/image" Target="../media/image10.jpeg"/><Relationship Id="rId4" Type="http://schemas.openxmlformats.org/officeDocument/2006/relationships/image" Target="../media/image12.png"/></Relationships>
</file>

<file path=xl/drawings/_rels/drawing8.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7.jpeg"/><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4</xdr:col>
      <xdr:colOff>550961</xdr:colOff>
      <xdr:row>0</xdr:row>
      <xdr:rowOff>0</xdr:rowOff>
    </xdr:from>
    <xdr:to>
      <xdr:col>6</xdr:col>
      <xdr:colOff>173563</xdr:colOff>
      <xdr:row>1</xdr:row>
      <xdr:rowOff>69215</xdr:rowOff>
    </xdr:to>
    <xdr:pic>
      <xdr:nvPicPr>
        <xdr:cNvPr id="4" name="Kuva 3" descr="Sininen ja vihreä toisiinsa kietoutuneena pallona. Pallon kehällä Opetushallitus rahoittaa hanketta.">
          <a:extLst>
            <a:ext uri="{FF2B5EF4-FFF2-40B4-BE49-F238E27FC236}">
              <a16:creationId xmlns:a16="http://schemas.microsoft.com/office/drawing/2014/main" id="{AD554205-3FE6-4A45-AB1E-E7E17CB5CB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095386" y="0"/>
          <a:ext cx="809417" cy="800100"/>
        </a:xfrm>
        <a:prstGeom prst="rect">
          <a:avLst/>
        </a:prstGeom>
      </xdr:spPr>
    </xdr:pic>
    <xdr:clientData/>
  </xdr:twoCellAnchor>
  <xdr:twoCellAnchor>
    <xdr:from>
      <xdr:col>0</xdr:col>
      <xdr:colOff>0</xdr:colOff>
      <xdr:row>3</xdr:row>
      <xdr:rowOff>20956</xdr:rowOff>
    </xdr:from>
    <xdr:to>
      <xdr:col>6</xdr:col>
      <xdr:colOff>211</xdr:colOff>
      <xdr:row>14</xdr:row>
      <xdr:rowOff>95250</xdr:rowOff>
    </xdr:to>
    <xdr:sp macro="" textlink="">
      <xdr:nvSpPr>
        <xdr:cNvPr id="5" name="TextBox 1">
          <a:extLst>
            <a:ext uri="{FF2B5EF4-FFF2-40B4-BE49-F238E27FC236}">
              <a16:creationId xmlns:a16="http://schemas.microsoft.com/office/drawing/2014/main" id="{2071E37E-1AB2-48B5-97F4-4C30EDA3B715}"/>
            </a:ext>
          </a:extLst>
        </xdr:cNvPr>
        <xdr:cNvSpPr txBox="1"/>
      </xdr:nvSpPr>
      <xdr:spPr>
        <a:xfrm>
          <a:off x="0" y="1156019"/>
          <a:ext cx="13335211" cy="2169794"/>
        </a:xfrm>
        <a:prstGeom prst="rect">
          <a:avLst/>
        </a:prstGeom>
        <a:noFill/>
        <a:ln w="47625" cmpd="sng">
          <a:solidFill>
            <a:schemeClr val="accent1">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200" b="1" i="0" u="none" strike="noStrike">
              <a:solidFill>
                <a:schemeClr val="dk1"/>
              </a:solidFill>
              <a:effectLst/>
              <a:latin typeface="+mn-lt"/>
              <a:ea typeface="+mn-ea"/>
              <a:cs typeface="+mn-cs"/>
            </a:rPr>
            <a:t>VASKI TP 7 Työkalu hiilijalanjäljen mittaamiseen.</a:t>
          </a:r>
        </a:p>
        <a:p>
          <a:r>
            <a:rPr lang="fi-FI" sz="1200" b="0"/>
            <a:t>Tämä työkalu on tarkoitettu ammatillisen koulutuksen järjestäjille ympäristövaikutusten laskennan, seurannan ja raportoinnin tueksi. Tähän työkaluun voit laskea ja koota muista lähteistä keskeisiä</a:t>
          </a:r>
          <a:r>
            <a:rPr lang="fi-FI" sz="1200" b="0" baseline="0"/>
            <a:t> hiilijalanjälkeen vaikuttavia mittaritietoja.</a:t>
          </a:r>
        </a:p>
        <a:p>
          <a:endParaRPr lang="fi-FI" sz="1200" b="1">
            <a:solidFill>
              <a:srgbClr val="FF0000"/>
            </a:solidFill>
          </a:endParaRPr>
        </a:p>
        <a:p>
          <a:r>
            <a:rPr lang="fi-FI" sz="1600" b="1">
              <a:solidFill>
                <a:srgbClr val="FF0000"/>
              </a:solidFill>
            </a:rPr>
            <a:t>Laskenta-ajanjakso on kalenterivuosi, nyt kyseessä 2025.</a:t>
          </a:r>
        </a:p>
        <a:p>
          <a:r>
            <a:rPr lang="fi-FI" sz="1200" b="0" i="0" u="none" strike="noStrike">
              <a:solidFill>
                <a:schemeClr val="dk1"/>
              </a:solidFill>
              <a:effectLst/>
              <a:latin typeface="+mn-lt"/>
              <a:ea typeface="+mn-ea"/>
              <a:cs typeface="+mn-cs"/>
            </a:rPr>
            <a:t>Osa päästökertoimista on haettu valmiiksi ja osan päästökertoimista voit saada suoraan esim. palveluntarjoajilta ja hiilidioksidipäästöarvoja voit laskea tämän taulukon välilehdillä. Taulukkoon kannattaa kirjata ylös, mistä tai miten päästökerroin tai mittaritieto on saatu, jotta seuraavan vuoden tietojen kokoaminen on helpompaa ja tiedot ovat vertailukelpoiset.</a:t>
          </a:r>
          <a:r>
            <a:rPr lang="fi-FI" sz="1200"/>
            <a:t> </a:t>
          </a:r>
          <a:r>
            <a:rPr lang="fi-FI" sz="1200" b="0" i="0" u="none" strike="noStrike">
              <a:solidFill>
                <a:schemeClr val="dk1"/>
              </a:solidFill>
              <a:effectLst/>
              <a:latin typeface="+mn-lt"/>
              <a:ea typeface="+mn-ea"/>
              <a:cs typeface="+mn-cs"/>
            </a:rPr>
            <a:t>Varmista, että syötät tiedot oikeassa muodossa eli kysytäänkö massaa kiloina (kg) vai tonneina (t) tai energiankulutusta kilowattitunteina (kWh) vai megawattitunteina (MWh). Osa taulukosta on lukittu ja voit syöttää tietoja vain lukitsemattomiin ruutuihin, S2</a:t>
          </a:r>
          <a:r>
            <a:rPr lang="fi-FI" sz="1200" b="0" i="0" u="none" strike="noStrike" baseline="0">
              <a:solidFill>
                <a:schemeClr val="dk1"/>
              </a:solidFill>
              <a:effectLst/>
              <a:latin typeface="+mn-lt"/>
              <a:ea typeface="+mn-ea"/>
              <a:cs typeface="+mn-cs"/>
            </a:rPr>
            <a:t>-välilehdellä voit kuitenkin lisätä rivejä</a:t>
          </a:r>
          <a:r>
            <a:rPr lang="fi-FI" sz="1200" b="0" i="0" u="none" strike="noStrike">
              <a:solidFill>
                <a:schemeClr val="dk1"/>
              </a:solidFill>
              <a:effectLst/>
              <a:latin typeface="+mn-lt"/>
              <a:ea typeface="+mn-ea"/>
              <a:cs typeface="+mn-cs"/>
            </a:rPr>
            <a:t>. Kulutus- ja muut lähtötiedot syötetään sini</a:t>
          </a:r>
          <a:r>
            <a:rPr lang="fi-FI" sz="1200" b="0" i="0" u="none" strike="noStrike" baseline="0">
              <a:solidFill>
                <a:schemeClr val="dk1"/>
              </a:solidFill>
              <a:effectLst/>
              <a:latin typeface="+mn-lt"/>
              <a:ea typeface="+mn-ea"/>
              <a:cs typeface="+mn-cs"/>
            </a:rPr>
            <a:t>harmaisiin</a:t>
          </a:r>
          <a:r>
            <a:rPr lang="fi-FI" sz="1200" b="0" i="0" u="none" strike="noStrike">
              <a:solidFill>
                <a:schemeClr val="dk1"/>
              </a:solidFill>
              <a:effectLst/>
              <a:latin typeface="+mn-lt"/>
              <a:ea typeface="+mn-ea"/>
              <a:cs typeface="+mn-cs"/>
            </a:rPr>
            <a:t> soluihin ja päästökertoimia</a:t>
          </a:r>
          <a:r>
            <a:rPr lang="fi-FI" sz="1200" b="0" i="0" u="none" strike="noStrike" baseline="0">
              <a:solidFill>
                <a:schemeClr val="dk1"/>
              </a:solidFill>
              <a:effectLst/>
              <a:latin typeface="+mn-lt"/>
              <a:ea typeface="+mn-ea"/>
              <a:cs typeface="+mn-cs"/>
            </a:rPr>
            <a:t> voit syöttää harmaisiin soluihin. Osa päästökertoimista pitää hankkia itse ja syöttää taulukkoon ao. kohtaan.</a:t>
          </a:r>
          <a:r>
            <a:rPr lang="fi-FI" sz="1200"/>
            <a:t> </a:t>
          </a:r>
        </a:p>
        <a:p>
          <a:r>
            <a:rPr lang="fi-FI" sz="1200" b="0"/>
            <a:t>Aputyövälineen kehittämistyö on tapahtunut VASKI-hankeen TP 7  - ydintyöryhmän</a:t>
          </a:r>
          <a:r>
            <a:rPr lang="fi-FI" sz="1200" b="0" baseline="0"/>
            <a:t> koordinoimana</a:t>
          </a:r>
          <a:r>
            <a:rPr lang="fi-FI" sz="1200" b="0"/>
            <a:t>.</a:t>
          </a:r>
        </a:p>
        <a:p>
          <a:endParaRPr lang="fi-FI" sz="1200" b="0"/>
        </a:p>
      </xdr:txBody>
    </xdr:sp>
    <xdr:clientData/>
  </xdr:twoCellAnchor>
  <xdr:twoCellAnchor editAs="oneCell">
    <xdr:from>
      <xdr:col>3</xdr:col>
      <xdr:colOff>301625</xdr:colOff>
      <xdr:row>0</xdr:row>
      <xdr:rowOff>31751</xdr:rowOff>
    </xdr:from>
    <xdr:to>
      <xdr:col>4</xdr:col>
      <xdr:colOff>531814</xdr:colOff>
      <xdr:row>1</xdr:row>
      <xdr:rowOff>122236</xdr:rowOff>
    </xdr:to>
    <xdr:pic>
      <xdr:nvPicPr>
        <xdr:cNvPr id="2" name="Picture 1">
          <a:extLst>
            <a:ext uri="{FF2B5EF4-FFF2-40B4-BE49-F238E27FC236}">
              <a16:creationId xmlns:a16="http://schemas.microsoft.com/office/drawing/2014/main" id="{F03A2C6A-B598-4AC4-86FA-E9255ACFEB4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69813" y="31751"/>
          <a:ext cx="825501" cy="823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22</xdr:col>
      <xdr:colOff>19050</xdr:colOff>
      <xdr:row>0</xdr:row>
      <xdr:rowOff>0</xdr:rowOff>
    </xdr:from>
    <xdr:to>
      <xdr:col>23</xdr:col>
      <xdr:colOff>20788</xdr:colOff>
      <xdr:row>0</xdr:row>
      <xdr:rowOff>673100</xdr:rowOff>
    </xdr:to>
    <xdr:pic>
      <xdr:nvPicPr>
        <xdr:cNvPr id="5" name="Kuva 4" descr="Sininen ja vihreä toisiinsa kietoutuneena pallona. Pallon kehällä Opetushallitus rahoittaa hanketta.">
          <a:extLst>
            <a:ext uri="{FF2B5EF4-FFF2-40B4-BE49-F238E27FC236}">
              <a16:creationId xmlns:a16="http://schemas.microsoft.com/office/drawing/2014/main" id="{C284B4A0-050A-457C-AC38-8A62615E5C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430250" y="0"/>
          <a:ext cx="622133" cy="662940"/>
        </a:xfrm>
        <a:prstGeom prst="rect">
          <a:avLst/>
        </a:prstGeom>
      </xdr:spPr>
    </xdr:pic>
    <xdr:clientData/>
  </xdr:twoCellAnchor>
  <xdr:twoCellAnchor editAs="oneCell">
    <xdr:from>
      <xdr:col>24</xdr:col>
      <xdr:colOff>0</xdr:colOff>
      <xdr:row>0</xdr:row>
      <xdr:rowOff>0</xdr:rowOff>
    </xdr:from>
    <xdr:to>
      <xdr:col>25</xdr:col>
      <xdr:colOff>21423</xdr:colOff>
      <xdr:row>0</xdr:row>
      <xdr:rowOff>671830</xdr:rowOff>
    </xdr:to>
    <xdr:pic>
      <xdr:nvPicPr>
        <xdr:cNvPr id="7" name="Kuva 6" descr="Sininen ja vihreä toisiinsa kietoutuneena pallona. Pallon kehällä Opetushallitus rahoittaa hanketta.">
          <a:extLst>
            <a:ext uri="{FF2B5EF4-FFF2-40B4-BE49-F238E27FC236}">
              <a16:creationId xmlns:a16="http://schemas.microsoft.com/office/drawing/2014/main" id="{8CBF9CB5-17C3-4A63-8501-D721BBBBE4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12850" y="0"/>
          <a:ext cx="625943" cy="666750"/>
        </a:xfrm>
        <a:prstGeom prst="rect">
          <a:avLst/>
        </a:prstGeom>
      </xdr:spPr>
    </xdr:pic>
    <xdr:clientData/>
  </xdr:twoCellAnchor>
  <xdr:twoCellAnchor editAs="oneCell">
    <xdr:from>
      <xdr:col>5</xdr:col>
      <xdr:colOff>1099291</xdr:colOff>
      <xdr:row>1</xdr:row>
      <xdr:rowOff>34142</xdr:rowOff>
    </xdr:from>
    <xdr:to>
      <xdr:col>5</xdr:col>
      <xdr:colOff>1866371</xdr:colOff>
      <xdr:row>3</xdr:row>
      <xdr:rowOff>166187</xdr:rowOff>
    </xdr:to>
    <xdr:pic>
      <xdr:nvPicPr>
        <xdr:cNvPr id="8" name="Kuva 7" descr="Sininen ja vihreä toisiinsa kietoutuneena pallona. Pallon kehällä Opetushallitus rahoittaa hanketta.">
          <a:extLst>
            <a:ext uri="{FF2B5EF4-FFF2-40B4-BE49-F238E27FC236}">
              <a16:creationId xmlns:a16="http://schemas.microsoft.com/office/drawing/2014/main" id="{3CAD36B8-A0FB-4572-9AFD-267D5358919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354291" y="716767"/>
          <a:ext cx="767080" cy="790858"/>
        </a:xfrm>
        <a:prstGeom prst="rect">
          <a:avLst/>
        </a:prstGeom>
      </xdr:spPr>
    </xdr:pic>
    <xdr:clientData/>
  </xdr:twoCellAnchor>
  <xdr:twoCellAnchor editAs="oneCell">
    <xdr:from>
      <xdr:col>5</xdr:col>
      <xdr:colOff>333376</xdr:colOff>
      <xdr:row>1</xdr:row>
      <xdr:rowOff>95251</xdr:rowOff>
    </xdr:from>
    <xdr:to>
      <xdr:col>5</xdr:col>
      <xdr:colOff>985508</xdr:colOff>
      <xdr:row>3</xdr:row>
      <xdr:rowOff>95251</xdr:rowOff>
    </xdr:to>
    <xdr:pic>
      <xdr:nvPicPr>
        <xdr:cNvPr id="2" name="Picture 1">
          <a:extLst>
            <a:ext uri="{FF2B5EF4-FFF2-40B4-BE49-F238E27FC236}">
              <a16:creationId xmlns:a16="http://schemas.microsoft.com/office/drawing/2014/main" id="{F31867C4-1A2E-402A-A415-E780BC97FDB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953501" y="777876"/>
          <a:ext cx="652132" cy="650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1926</xdr:colOff>
      <xdr:row>0</xdr:row>
      <xdr:rowOff>0</xdr:rowOff>
    </xdr:from>
    <xdr:to>
      <xdr:col>10</xdr:col>
      <xdr:colOff>174318</xdr:colOff>
      <xdr:row>1</xdr:row>
      <xdr:rowOff>168895</xdr:rowOff>
    </xdr:to>
    <xdr:pic>
      <xdr:nvPicPr>
        <xdr:cNvPr id="6" name="Kuva 5" descr="Sininen ja vihreä toisiinsa kietoutuneena pallona. Pallon kehällä Opetushallitus rahoittaa hanketta.">
          <a:extLst>
            <a:ext uri="{FF2B5EF4-FFF2-40B4-BE49-F238E27FC236}">
              <a16:creationId xmlns:a16="http://schemas.microsoft.com/office/drawing/2014/main" id="{FBD07548-8FB0-4978-9DCC-CCEB1A583D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583078" y="0"/>
          <a:ext cx="768635" cy="842409"/>
        </a:xfrm>
        <a:prstGeom prst="rect">
          <a:avLst/>
        </a:prstGeom>
      </xdr:spPr>
    </xdr:pic>
    <xdr:clientData/>
  </xdr:twoCellAnchor>
  <xdr:twoCellAnchor>
    <xdr:from>
      <xdr:col>0</xdr:col>
      <xdr:colOff>94519</xdr:colOff>
      <xdr:row>8</xdr:row>
      <xdr:rowOff>149831</xdr:rowOff>
    </xdr:from>
    <xdr:to>
      <xdr:col>2</xdr:col>
      <xdr:colOff>21404</xdr:colOff>
      <xdr:row>36</xdr:row>
      <xdr:rowOff>104946</xdr:rowOff>
    </xdr:to>
    <xdr:graphicFrame macro="">
      <xdr:nvGraphicFramePr>
        <xdr:cNvPr id="2" name="Kaavio 1" descr="Piirakkakuva, joka kolmelle eri päästölähteelle osuuksiensa mukaisesti. Eri päästölähteet ovat 1. Suora päästöt, fossiiliset polttoaineet. 2. Ostetun energian päästöt. 3. Epäsuorat päästöt mm. ostetut palvelut ja tuotteet.">
          <a:extLst>
            <a:ext uri="{FF2B5EF4-FFF2-40B4-BE49-F238E27FC236}">
              <a16:creationId xmlns:a16="http://schemas.microsoft.com/office/drawing/2014/main" id="{B85B22EE-9220-413A-ABED-7ABBA4376D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299358</xdr:colOff>
      <xdr:row>0</xdr:row>
      <xdr:rowOff>99785</xdr:rowOff>
    </xdr:from>
    <xdr:to>
      <xdr:col>8</xdr:col>
      <xdr:colOff>526144</xdr:colOff>
      <xdr:row>1</xdr:row>
      <xdr:rowOff>234266</xdr:rowOff>
    </xdr:to>
    <xdr:pic>
      <xdr:nvPicPr>
        <xdr:cNvPr id="3" name="Picture 2">
          <a:extLst>
            <a:ext uri="{FF2B5EF4-FFF2-40B4-BE49-F238E27FC236}">
              <a16:creationId xmlns:a16="http://schemas.microsoft.com/office/drawing/2014/main" id="{DB36B16D-23C3-4EC8-AA14-A0E4DCEECE8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44929" y="99785"/>
          <a:ext cx="825501" cy="823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833483</xdr:colOff>
      <xdr:row>1</xdr:row>
      <xdr:rowOff>64590</xdr:rowOff>
    </xdr:from>
    <xdr:to>
      <xdr:col>2</xdr:col>
      <xdr:colOff>1654176</xdr:colOff>
      <xdr:row>2</xdr:row>
      <xdr:rowOff>216063</xdr:rowOff>
    </xdr:to>
    <xdr:pic>
      <xdr:nvPicPr>
        <xdr:cNvPr id="6" name="Kuva 5" descr="Sininen ja vihreä toisiinsa kietoutuneena pallona. Pallon kehällä Opetushallitus rahoittaa hanketta.">
          <a:extLst>
            <a:ext uri="{FF2B5EF4-FFF2-40B4-BE49-F238E27FC236}">
              <a16:creationId xmlns:a16="http://schemas.microsoft.com/office/drawing/2014/main" id="{E92E6347-164F-4DD9-B24E-467260EFB6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50054" y="754019"/>
          <a:ext cx="820693" cy="756083"/>
        </a:xfrm>
        <a:prstGeom prst="rect">
          <a:avLst/>
        </a:prstGeom>
      </xdr:spPr>
    </xdr:pic>
    <xdr:clientData/>
  </xdr:twoCellAnchor>
  <xdr:twoCellAnchor>
    <xdr:from>
      <xdr:col>0</xdr:col>
      <xdr:colOff>103415</xdr:colOff>
      <xdr:row>23</xdr:row>
      <xdr:rowOff>16782</xdr:rowOff>
    </xdr:from>
    <xdr:to>
      <xdr:col>15</xdr:col>
      <xdr:colOff>202475</xdr:colOff>
      <xdr:row>43</xdr:row>
      <xdr:rowOff>50437</xdr:rowOff>
    </xdr:to>
    <xdr:graphicFrame macro="">
      <xdr:nvGraphicFramePr>
        <xdr:cNvPr id="4" name="Kaavio 3" descr="Koulutuksen järjestäjän hiilidioksidipäästöjen pylväskuvaaja eri päästölähteittäin">
          <a:extLst>
            <a:ext uri="{FF2B5EF4-FFF2-40B4-BE49-F238E27FC236}">
              <a16:creationId xmlns:a16="http://schemas.microsoft.com/office/drawing/2014/main" id="{F8D17F42-F324-5E1C-8888-8B3AD5C0325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12427</xdr:colOff>
      <xdr:row>0</xdr:row>
      <xdr:rowOff>192586</xdr:rowOff>
    </xdr:from>
    <xdr:to>
      <xdr:col>18</xdr:col>
      <xdr:colOff>93889</xdr:colOff>
      <xdr:row>22</xdr:row>
      <xdr:rowOff>81189</xdr:rowOff>
    </xdr:to>
    <xdr:graphicFrame macro="">
      <xdr:nvGraphicFramePr>
        <xdr:cNvPr id="2" name="Kaavio 1">
          <a:extLst>
            <a:ext uri="{FF2B5EF4-FFF2-40B4-BE49-F238E27FC236}">
              <a16:creationId xmlns:a16="http://schemas.microsoft.com/office/drawing/2014/main" id="{3AE03A77-40EA-CA2D-A7EC-B6330A72AF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xdr:col>
      <xdr:colOff>136351</xdr:colOff>
      <xdr:row>1</xdr:row>
      <xdr:rowOff>81641</xdr:rowOff>
    </xdr:from>
    <xdr:to>
      <xdr:col>2</xdr:col>
      <xdr:colOff>816429</xdr:colOff>
      <xdr:row>2</xdr:row>
      <xdr:rowOff>164869</xdr:rowOff>
    </xdr:to>
    <xdr:pic>
      <xdr:nvPicPr>
        <xdr:cNvPr id="3" name="Picture 2">
          <a:extLst>
            <a:ext uri="{FF2B5EF4-FFF2-40B4-BE49-F238E27FC236}">
              <a16:creationId xmlns:a16="http://schemas.microsoft.com/office/drawing/2014/main" id="{D3306E61-D77F-4B2A-BFC5-46A8CA8A099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788351" y="771070"/>
          <a:ext cx="680078" cy="678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5</xdr:col>
      <xdr:colOff>148378</xdr:colOff>
      <xdr:row>0</xdr:row>
      <xdr:rowOff>127000</xdr:rowOff>
    </xdr:from>
    <xdr:to>
      <xdr:col>6</xdr:col>
      <xdr:colOff>325544</xdr:colOff>
      <xdr:row>4</xdr:row>
      <xdr:rowOff>9871</xdr:rowOff>
    </xdr:to>
    <xdr:pic>
      <xdr:nvPicPr>
        <xdr:cNvPr id="4" name="Kuva 3" descr="Ympyränmuotoinen Opetushallitus rahoittaa logo.">
          <a:extLst>
            <a:ext uri="{FF2B5EF4-FFF2-40B4-BE49-F238E27FC236}">
              <a16:creationId xmlns:a16="http://schemas.microsoft.com/office/drawing/2014/main" id="{A54448A3-EE64-BA1D-F8E7-14F249D82E7D}"/>
            </a:ext>
          </a:extLst>
        </xdr:cNvPr>
        <xdr:cNvPicPr>
          <a:picLocks noChangeAspect="1"/>
        </xdr:cNvPicPr>
      </xdr:nvPicPr>
      <xdr:blipFill>
        <a:blip xmlns:r="http://schemas.openxmlformats.org/officeDocument/2006/relationships" r:embed="rId1"/>
        <a:stretch>
          <a:fillRect/>
        </a:stretch>
      </xdr:blipFill>
      <xdr:spPr>
        <a:xfrm>
          <a:off x="6667711" y="127000"/>
          <a:ext cx="769833" cy="796213"/>
        </a:xfrm>
        <a:prstGeom prst="rect">
          <a:avLst/>
        </a:prstGeom>
      </xdr:spPr>
    </xdr:pic>
    <xdr:clientData/>
  </xdr:twoCellAnchor>
  <xdr:twoCellAnchor editAs="oneCell">
    <xdr:from>
      <xdr:col>3</xdr:col>
      <xdr:colOff>458612</xdr:colOff>
      <xdr:row>0</xdr:row>
      <xdr:rowOff>127000</xdr:rowOff>
    </xdr:from>
    <xdr:to>
      <xdr:col>5</xdr:col>
      <xdr:colOff>45510</xdr:colOff>
      <xdr:row>4</xdr:row>
      <xdr:rowOff>65085</xdr:rowOff>
    </xdr:to>
    <xdr:pic>
      <xdr:nvPicPr>
        <xdr:cNvPr id="3" name="Picture 2">
          <a:extLst>
            <a:ext uri="{FF2B5EF4-FFF2-40B4-BE49-F238E27FC236}">
              <a16:creationId xmlns:a16="http://schemas.microsoft.com/office/drawing/2014/main" id="{22A5F36E-1C2D-4061-9AF4-0384F31DF0D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39556" y="127000"/>
          <a:ext cx="825501" cy="823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71438</xdr:rowOff>
    </xdr:from>
    <xdr:to>
      <xdr:col>19</xdr:col>
      <xdr:colOff>571500</xdr:colOff>
      <xdr:row>155</xdr:row>
      <xdr:rowOff>166688</xdr:rowOff>
    </xdr:to>
    <xdr:pic>
      <xdr:nvPicPr>
        <xdr:cNvPr id="3" name="Kuva 2" descr="Kuva liitutaulusta, jossa teksti CO2 ja koivun lehti.">
          <a:extLst>
            <a:ext uri="{FF2B5EF4-FFF2-40B4-BE49-F238E27FC236}">
              <a16:creationId xmlns:a16="http://schemas.microsoft.com/office/drawing/2014/main" id="{4AE960FE-CDF4-22F3-1225-724F72F92479}"/>
            </a:ext>
          </a:extLst>
        </xdr:cNvPr>
        <xdr:cNvPicPr>
          <a:picLocks noChangeAspect="1"/>
        </xdr:cNvPicPr>
      </xdr:nvPicPr>
      <xdr:blipFill>
        <a:blip xmlns:r="http://schemas.openxmlformats.org/officeDocument/2006/relationships" r:embed="rId1"/>
        <a:stretch>
          <a:fillRect/>
        </a:stretch>
      </xdr:blipFill>
      <xdr:spPr>
        <a:xfrm>
          <a:off x="0" y="722313"/>
          <a:ext cx="12184063" cy="29241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51118</xdr:colOff>
      <xdr:row>26</xdr:row>
      <xdr:rowOff>210500</xdr:rowOff>
    </xdr:from>
    <xdr:to>
      <xdr:col>5</xdr:col>
      <xdr:colOff>99060</xdr:colOff>
      <xdr:row>43</xdr:row>
      <xdr:rowOff>0</xdr:rowOff>
    </xdr:to>
    <xdr:sp macro="" textlink="">
      <xdr:nvSpPr>
        <xdr:cNvPr id="4" name="TextBox 1">
          <a:extLst>
            <a:ext uri="{FF2B5EF4-FFF2-40B4-BE49-F238E27FC236}">
              <a16:creationId xmlns:a16="http://schemas.microsoft.com/office/drawing/2014/main" id="{58CAF9B5-1325-45D6-A569-B12E355ED533}"/>
            </a:ext>
          </a:extLst>
        </xdr:cNvPr>
        <xdr:cNvSpPr txBox="1"/>
      </xdr:nvSpPr>
      <xdr:spPr>
        <a:xfrm>
          <a:off x="51118" y="5439725"/>
          <a:ext cx="9934892" cy="2913700"/>
        </a:xfrm>
        <a:prstGeom prst="rect">
          <a:avLst/>
        </a:prstGeom>
        <a:noFill/>
        <a:ln w="38100" cmpd="sng">
          <a:solidFill>
            <a:schemeClr val="accent6">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200" b="0" i="0" u="none" strike="noStrike">
              <a:solidFill>
                <a:schemeClr val="dk1"/>
              </a:solidFill>
              <a:effectLst/>
              <a:latin typeface="+mn-lt"/>
              <a:ea typeface="+mn-ea"/>
              <a:cs typeface="+mn-cs"/>
            </a:rPr>
            <a:t>-</a:t>
          </a:r>
          <a:r>
            <a:rPr lang="fi-FI" sz="1200" b="0" i="0" u="none" strike="noStrike" baseline="0">
              <a:solidFill>
                <a:schemeClr val="dk1"/>
              </a:solidFill>
              <a:effectLst/>
              <a:latin typeface="+mn-lt"/>
              <a:ea typeface="+mn-ea"/>
              <a:cs typeface="+mn-cs"/>
            </a:rPr>
            <a:t> </a:t>
          </a:r>
          <a:r>
            <a:rPr lang="fi-FI" sz="1200" b="0" i="0" u="none" strike="noStrike">
              <a:solidFill>
                <a:schemeClr val="dk1"/>
              </a:solidFill>
              <a:effectLst/>
              <a:latin typeface="+mn-lt"/>
              <a:ea typeface="+mn-ea"/>
              <a:cs typeface="+mn-cs"/>
            </a:rPr>
            <a:t>Sähkö-, hybridi- ja lataushybridiautojen sähkö- ja polttoaineiden päästöt huomioidaan</a:t>
          </a:r>
          <a:r>
            <a:rPr lang="fi-FI" sz="1200" b="0" i="0" u="none" strike="noStrike" baseline="0">
              <a:solidFill>
                <a:schemeClr val="dk1"/>
              </a:solidFill>
              <a:effectLst/>
              <a:latin typeface="+mn-lt"/>
              <a:ea typeface="+mn-ea"/>
              <a:cs typeface="+mn-cs"/>
            </a:rPr>
            <a:t> ostetun polttoaineen määrissä sekä ostetussa sähkössä. (Huom! Julkisista latauspisteistä ladattu sähkö huomioidaan ostetussa sähkössä)</a:t>
          </a:r>
        </a:p>
        <a:p>
          <a:r>
            <a:rPr lang="fi-FI" sz="1200" b="0" i="0" u="none" strike="noStrike">
              <a:solidFill>
                <a:schemeClr val="dk1"/>
              </a:solidFill>
              <a:effectLst/>
              <a:latin typeface="+mn-lt"/>
              <a:ea typeface="+mn-ea"/>
              <a:cs typeface="+mn-cs"/>
            </a:rPr>
            <a:t>- HUOM! Polttoaineen tuotannon ja jakelun hiilidioksidipäästöt huomiodaan SCOPE 3:ssa.</a:t>
          </a:r>
        </a:p>
        <a:p>
          <a:r>
            <a:rPr lang="fi-FI" sz="1200" b="0" i="0" u="none" strike="noStrike">
              <a:solidFill>
                <a:schemeClr val="dk1"/>
              </a:solidFill>
              <a:effectLst/>
              <a:latin typeface="+mn-lt"/>
              <a:ea typeface="+mn-ea"/>
              <a:cs typeface="+mn-cs"/>
            </a:rPr>
            <a:t>- GHG suosittelee käyttämään primääridataa eli ostettua polttoainemäärää.</a:t>
          </a:r>
        </a:p>
        <a:p>
          <a:r>
            <a:rPr lang="fi-FI" sz="1200" b="0" i="0" u="none" strike="noStrike">
              <a:solidFill>
                <a:schemeClr val="dk1"/>
              </a:solidFill>
              <a:effectLst/>
              <a:latin typeface="+mn-lt"/>
              <a:ea typeface="+mn-ea"/>
              <a:cs typeface="+mn-cs"/>
            </a:rPr>
            <a:t>- ostetun</a:t>
          </a:r>
          <a:r>
            <a:rPr lang="fi-FI" sz="1200" b="0" i="0" u="none" strike="noStrike" baseline="0">
              <a:solidFill>
                <a:schemeClr val="dk1"/>
              </a:solidFill>
              <a:effectLst/>
              <a:latin typeface="+mn-lt"/>
              <a:ea typeface="+mn-ea"/>
              <a:cs typeface="+mn-cs"/>
            </a:rPr>
            <a:t> Adblue-lisäaineen päästökerroin on 0,7965 kgCO₂/l (EU:n komission täytäntöönpanoasetus 601/2012)</a:t>
          </a:r>
        </a:p>
        <a:p>
          <a:r>
            <a:rPr lang="fi-FI" sz="1200" b="0" i="0" u="none" strike="noStrike" baseline="0">
              <a:solidFill>
                <a:schemeClr val="dk1"/>
              </a:solidFill>
              <a:effectLst/>
              <a:latin typeface="+mn-lt"/>
              <a:ea typeface="+mn-ea"/>
              <a:cs typeface="+mn-cs"/>
            </a:rPr>
            <a:t>- Kylmäaineiden osalta laskentaa sisällytetään kylmäainetäytöt kylmälaitteisiin. Täyttömäärän perusteella voidaan päätellä, että sama määrä kylmäainetta on päässyt vapautumaan hajapäästönä edellisen täytön jälkeen.</a:t>
          </a:r>
        </a:p>
        <a:p>
          <a:r>
            <a:rPr lang="fi-FI" sz="1200" b="0" i="0" u="none" strike="noStrike" baseline="0">
              <a:solidFill>
                <a:schemeClr val="dk1"/>
              </a:solidFill>
              <a:effectLst/>
              <a:latin typeface="+mn-lt"/>
              <a:ea typeface="+mn-ea"/>
              <a:cs typeface="+mn-cs"/>
            </a:rPr>
            <a:t>- 2025 lisätty biogeenisen hiiidioksidin laskenta erilliseen soluun, joka laskee kaikkien biopolttoaineita sisältävien polttoaineiden bio-osuudet yhteen. GHG-protokolla suosittelee biogeenisten päästöjen raportoimista erillään fossiilisista ja siksi tämä on lisätty laskentatyökaluun scopen 1 osalta. Scope 2 vastaavaa bio-osuutta ei sisällytetä, koska kaukolämmön tuotantotavat vaihtelevat runsaasti alueellisesti.</a:t>
          </a:r>
          <a:endParaRPr lang="fi-FI" sz="1200" b="0" i="0" u="none" strike="noStrike">
            <a:solidFill>
              <a:schemeClr val="dk1"/>
            </a:solidFill>
            <a:effectLst/>
            <a:latin typeface="+mn-lt"/>
            <a:ea typeface="+mn-ea"/>
            <a:cs typeface="+mn-cs"/>
          </a:endParaRPr>
        </a:p>
        <a:p>
          <a:endParaRPr lang="fi-FI" sz="1200" b="0" i="0" u="none" strike="noStrike">
            <a:solidFill>
              <a:schemeClr val="dk1"/>
            </a:solidFill>
            <a:effectLst/>
            <a:latin typeface="+mn-lt"/>
            <a:ea typeface="+mn-ea"/>
            <a:cs typeface="+mn-cs"/>
          </a:endParaRPr>
        </a:p>
        <a:p>
          <a:pPr eaLnBrk="1" fontAlgn="auto" latinLnBrk="0" hangingPunct="1"/>
          <a:r>
            <a:rPr lang="fi-FI" sz="1200" b="0" i="0" baseline="0">
              <a:solidFill>
                <a:schemeClr val="dk1"/>
              </a:solidFill>
              <a:effectLst/>
              <a:latin typeface="+mn-lt"/>
              <a:ea typeface="+mn-ea"/>
              <a:cs typeface="+mn-cs"/>
            </a:rPr>
            <a:t> *) Tilastokeskus, polttoaineluokitus 2025: BIO = biopolttoaine, jonka hiilidioksidipäästöjä ei lasketa Suomen kasvihuonekaasujen kokonaispäästömäärään. </a:t>
          </a:r>
        </a:p>
        <a:p>
          <a:pPr eaLnBrk="1" fontAlgn="auto" latinLnBrk="0" hangingPunct="1"/>
          <a:r>
            <a:rPr lang="fi-FI" sz="1200" b="0" i="0" baseline="0">
              <a:solidFill>
                <a:schemeClr val="dk1"/>
              </a:solidFill>
              <a:effectLst/>
              <a:latin typeface="+mn-lt"/>
              <a:ea typeface="+mn-ea"/>
              <a:cs typeface="+mn-cs"/>
            </a:rPr>
            <a:t>      </a:t>
          </a:r>
          <a:r>
            <a:rPr lang="fi-FI" sz="1200" b="0" i="0">
              <a:solidFill>
                <a:schemeClr val="dk1"/>
              </a:solidFill>
              <a:effectLst/>
              <a:latin typeface="+mn-lt"/>
              <a:ea typeface="+mn-ea"/>
              <a:cs typeface="+mn-cs"/>
            </a:rPr>
            <a:t>CO</a:t>
          </a:r>
          <a:r>
            <a:rPr lang="fi-FI" sz="1200" b="0" i="0" baseline="-25000">
              <a:solidFill>
                <a:schemeClr val="dk1"/>
              </a:solidFill>
              <a:effectLst/>
              <a:latin typeface="+mn-lt"/>
              <a:ea typeface="+mn-ea"/>
              <a:cs typeface="+mn-cs"/>
            </a:rPr>
            <a:t>2</a:t>
          </a:r>
          <a:r>
            <a:rPr lang="fi-FI" sz="1200" b="0" i="0">
              <a:solidFill>
                <a:schemeClr val="dk1"/>
              </a:solidFill>
              <a:effectLst/>
              <a:latin typeface="+mn-lt"/>
              <a:ea typeface="+mn-ea"/>
              <a:cs typeface="+mn-cs"/>
            </a:rPr>
            <a:t>-kertoimet kuvaavat vain poltettaessa syntyvää CO</a:t>
          </a:r>
          <a:r>
            <a:rPr lang="fi-FI" sz="1200" b="0" i="0" baseline="-25000">
              <a:solidFill>
                <a:schemeClr val="dk1"/>
              </a:solidFill>
              <a:effectLst/>
              <a:latin typeface="+mn-lt"/>
              <a:ea typeface="+mn-ea"/>
              <a:cs typeface="+mn-cs"/>
            </a:rPr>
            <a:t>2</a:t>
          </a:r>
          <a:r>
            <a:rPr lang="fi-FI" sz="1200" b="0" i="0">
              <a:solidFill>
                <a:schemeClr val="dk1"/>
              </a:solidFill>
              <a:effectLst/>
              <a:latin typeface="+mn-lt"/>
              <a:ea typeface="+mn-ea"/>
              <a:cs typeface="+mn-cs"/>
            </a:rPr>
            <a:t>:ta eli niihin ei sisälly muiden kasvihuonekaasujen aiheuttamia ns. ekvivalenttilisiä </a:t>
          </a:r>
          <a:r>
            <a:rPr lang="fi-FI" sz="1200">
              <a:solidFill>
                <a:schemeClr val="dk1"/>
              </a:solidFill>
              <a:effectLst/>
              <a:latin typeface="+mn-lt"/>
              <a:ea typeface="+mn-ea"/>
              <a:cs typeface="+mn-cs"/>
            </a:rPr>
            <a:t> </a:t>
          </a:r>
          <a:r>
            <a:rPr lang="fi-FI" sz="1200" b="0" i="0">
              <a:solidFill>
                <a:schemeClr val="dk1"/>
              </a:solidFill>
              <a:effectLst/>
              <a:latin typeface="+mn-lt"/>
              <a:ea typeface="+mn-ea"/>
              <a:cs typeface="+mn-cs"/>
            </a:rPr>
            <a:t>eikä </a:t>
          </a:r>
        </a:p>
        <a:p>
          <a:pPr eaLnBrk="1" fontAlgn="auto" latinLnBrk="0" hangingPunct="1"/>
          <a:r>
            <a:rPr lang="fi-FI" sz="1200" b="0" i="0">
              <a:solidFill>
                <a:schemeClr val="dk1"/>
              </a:solidFill>
              <a:effectLst/>
              <a:latin typeface="+mn-lt"/>
              <a:ea typeface="+mn-ea"/>
              <a:cs typeface="+mn-cs"/>
            </a:rPr>
            <a:t>      polttoaineiden valmistuksen, kuljetuksen tms. aiheuttamia elinkaaripäästöjä.</a:t>
          </a:r>
          <a:r>
            <a:rPr lang="fi-FI" sz="1200">
              <a:solidFill>
                <a:schemeClr val="dk1"/>
              </a:solidFill>
              <a:effectLst/>
              <a:latin typeface="+mn-lt"/>
              <a:ea typeface="+mn-ea"/>
              <a:cs typeface="+mn-cs"/>
            </a:rPr>
            <a:t> Arviolta ekvivalenttilisen</a:t>
          </a:r>
          <a:r>
            <a:rPr lang="fi-FI" sz="1200" baseline="0">
              <a:solidFill>
                <a:schemeClr val="dk1"/>
              </a:solidFill>
              <a:effectLst/>
              <a:latin typeface="+mn-lt"/>
              <a:ea typeface="+mn-ea"/>
              <a:cs typeface="+mn-cs"/>
            </a:rPr>
            <a:t> päästön osuus kokonaisuudesta Tilastokeskuksen </a:t>
          </a:r>
        </a:p>
        <a:p>
          <a:pPr eaLnBrk="1" fontAlgn="auto" latinLnBrk="0" hangingPunct="1"/>
          <a:r>
            <a:rPr lang="fi-FI" sz="1200" baseline="0">
              <a:solidFill>
                <a:schemeClr val="dk1"/>
              </a:solidFill>
              <a:effectLst/>
              <a:latin typeface="+mn-lt"/>
              <a:ea typeface="+mn-ea"/>
              <a:cs typeface="+mn-cs"/>
            </a:rPr>
            <a:t>      mukaan on 1,5-2% (mainitaan polttoaineluokitus-dokumentissa)</a:t>
          </a:r>
        </a:p>
        <a:p>
          <a:pPr eaLnBrk="1" fontAlgn="auto" latinLnBrk="0" hangingPunct="1"/>
          <a:endParaRPr lang="fi-FI"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fi-FI" sz="1200">
              <a:solidFill>
                <a:schemeClr val="dk1"/>
              </a:solidFill>
              <a:effectLst/>
              <a:latin typeface="+mn-lt"/>
              <a:ea typeface="+mn-ea"/>
              <a:cs typeface="+mn-cs"/>
            </a:rPr>
            <a:t>Oppilaitoksen</a:t>
          </a:r>
          <a:r>
            <a:rPr lang="fi-FI" sz="1200" baseline="0">
              <a:solidFill>
                <a:schemeClr val="dk1"/>
              </a:solidFill>
              <a:effectLst/>
              <a:latin typeface="+mn-lt"/>
              <a:ea typeface="+mn-ea"/>
              <a:cs typeface="+mn-cs"/>
            </a:rPr>
            <a:t> asiakastöitä (mm. autojen huolto, kylmäaineet) varten hankitut materiaat lasketaan mukaan oppilaitoksen hiilijalanjälkilaskentaan, koska kyse tältäkin osin on oppilaitoksen ydintoiminta, opetus.</a:t>
          </a:r>
          <a:endParaRPr lang="fi-FI" sz="1200">
            <a:effectLst/>
          </a:endParaRPr>
        </a:p>
        <a:p>
          <a:endParaRPr lang="fi-FI" sz="1100"/>
        </a:p>
      </xdr:txBody>
    </xdr:sp>
    <xdr:clientData/>
  </xdr:twoCellAnchor>
  <xdr:twoCellAnchor>
    <xdr:from>
      <xdr:col>0</xdr:col>
      <xdr:colOff>36195</xdr:colOff>
      <xdr:row>68</xdr:row>
      <xdr:rowOff>55641</xdr:rowOff>
    </xdr:from>
    <xdr:to>
      <xdr:col>3</xdr:col>
      <xdr:colOff>920830</xdr:colOff>
      <xdr:row>76</xdr:row>
      <xdr:rowOff>39688</xdr:rowOff>
    </xdr:to>
    <xdr:sp macro="" textlink="">
      <xdr:nvSpPr>
        <xdr:cNvPr id="5" name="TextBox 1">
          <a:extLst>
            <a:ext uri="{FF2B5EF4-FFF2-40B4-BE49-F238E27FC236}">
              <a16:creationId xmlns:a16="http://schemas.microsoft.com/office/drawing/2014/main" id="{29533FBF-C36E-4117-BA6E-B31F28CDE448}"/>
            </a:ext>
          </a:extLst>
        </xdr:cNvPr>
        <xdr:cNvSpPr txBox="1"/>
      </xdr:nvSpPr>
      <xdr:spPr>
        <a:xfrm>
          <a:off x="36195" y="13370797"/>
          <a:ext cx="7155260" cy="1412797"/>
        </a:xfrm>
        <a:prstGeom prst="rect">
          <a:avLst/>
        </a:prstGeom>
        <a:noFill/>
        <a:ln w="38100" cmpd="sng">
          <a:solidFill>
            <a:schemeClr val="accent6">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200" b="0" i="0" u="none" strike="noStrike">
              <a:solidFill>
                <a:schemeClr val="dk1"/>
              </a:solidFill>
              <a:effectLst/>
              <a:latin typeface="+mn-lt"/>
              <a:ea typeface="+mn-ea"/>
              <a:cs typeface="+mn-cs"/>
            </a:rPr>
            <a:t>Ajoneuvon päästökertoimen</a:t>
          </a:r>
          <a:r>
            <a:rPr lang="fi-FI" sz="1200" b="0" i="0" u="none" strike="noStrike" baseline="0">
              <a:solidFill>
                <a:schemeClr val="dk1"/>
              </a:solidFill>
              <a:effectLst/>
              <a:latin typeface="+mn-lt"/>
              <a:ea typeface="+mn-ea"/>
              <a:cs typeface="+mn-cs"/>
            </a:rPr>
            <a:t> saat esim. ko. ajoneuvon rekisteriotteesta.</a:t>
          </a:r>
        </a:p>
        <a:p>
          <a:r>
            <a:rPr lang="fi-FI" sz="1200" b="0" i="0" u="none" strike="noStrike" baseline="0">
              <a:solidFill>
                <a:schemeClr val="dk1"/>
              </a:solidFill>
              <a:effectLst/>
              <a:latin typeface="+mn-lt"/>
              <a:ea typeface="+mn-ea"/>
              <a:cs typeface="+mn-cs"/>
            </a:rPr>
            <a:t>Jos ajoneuvokohtaista tietoa ei löydä, niin voi käyttää oheisia arvoja (VTT Lipasto):</a:t>
          </a:r>
        </a:p>
        <a:p>
          <a:r>
            <a:rPr lang="fi-FI" sz="1200" b="0" i="0" u="none" strike="noStrike" baseline="0">
              <a:solidFill>
                <a:schemeClr val="dk1"/>
              </a:solidFill>
              <a:effectLst/>
              <a:latin typeface="+mn-lt"/>
              <a:ea typeface="+mn-ea"/>
              <a:cs typeface="+mn-cs"/>
            </a:rPr>
            <a:t>- bensiiniajoneuvolle  159 gCO</a:t>
          </a:r>
          <a:r>
            <a:rPr lang="fi-FI" sz="1200" b="0" i="0" u="none" strike="noStrike" baseline="0">
              <a:solidFill>
                <a:schemeClr val="dk1"/>
              </a:solidFill>
              <a:effectLst/>
              <a:latin typeface="Calibri" panose="020F0502020204030204" pitchFamily="34" charset="0"/>
              <a:ea typeface="+mn-ea"/>
              <a:cs typeface="Calibri" panose="020F0502020204030204" pitchFamily="34" charset="0"/>
            </a:rPr>
            <a:t>₂e/km</a:t>
          </a:r>
        </a:p>
        <a:p>
          <a:pPr marL="0" marR="0" lvl="0" indent="0" defTabSz="914400" eaLnBrk="1" fontAlgn="auto" latinLnBrk="0" hangingPunct="1">
            <a:lnSpc>
              <a:spcPct val="100000"/>
            </a:lnSpc>
            <a:spcBef>
              <a:spcPts val="0"/>
            </a:spcBef>
            <a:spcAft>
              <a:spcPts val="0"/>
            </a:spcAft>
            <a:buClrTx/>
            <a:buSzTx/>
            <a:buFontTx/>
            <a:buNone/>
            <a:tabLst/>
            <a:defRPr/>
          </a:pPr>
          <a:r>
            <a:rPr lang="fi-FI" sz="1200" b="0" i="0" u="none" strike="noStrike" baseline="0">
              <a:solidFill>
                <a:schemeClr val="dk1"/>
              </a:solidFill>
              <a:effectLst/>
              <a:latin typeface="Calibri" panose="020F0502020204030204" pitchFamily="34" charset="0"/>
              <a:ea typeface="+mn-ea"/>
              <a:cs typeface="Calibri" panose="020F0502020204030204" pitchFamily="34" charset="0"/>
            </a:rPr>
            <a:t>- dieselajoneuvolle 139 </a:t>
          </a:r>
          <a:r>
            <a:rPr lang="fi-FI" sz="1200" b="0" i="0" baseline="0">
              <a:solidFill>
                <a:schemeClr val="dk1"/>
              </a:solidFill>
              <a:effectLst/>
              <a:latin typeface="+mn-lt"/>
              <a:ea typeface="+mn-ea"/>
              <a:cs typeface="+mn-cs"/>
            </a:rPr>
            <a:t>gCO₂e/km</a:t>
          </a:r>
        </a:p>
        <a:p>
          <a:pPr marL="0" marR="0" lvl="0" indent="0" defTabSz="914400" eaLnBrk="1" fontAlgn="auto" latinLnBrk="0" hangingPunct="1">
            <a:lnSpc>
              <a:spcPct val="100000"/>
            </a:lnSpc>
            <a:spcBef>
              <a:spcPts val="0"/>
            </a:spcBef>
            <a:spcAft>
              <a:spcPts val="0"/>
            </a:spcAft>
            <a:buClrTx/>
            <a:buSzTx/>
            <a:buFontTx/>
            <a:buNone/>
            <a:tabLst/>
            <a:defRPr/>
          </a:pPr>
          <a:r>
            <a:rPr lang="fi-FI" sz="1200" b="0" i="0" baseline="0">
              <a:solidFill>
                <a:schemeClr val="dk1"/>
              </a:solidFill>
              <a:effectLst/>
              <a:latin typeface="+mn-lt"/>
              <a:ea typeface="+mn-ea"/>
              <a:cs typeface="+mn-cs"/>
            </a:rPr>
            <a:t>- etanoliajoneuvolle 30 gCO₂e/km</a:t>
          </a:r>
          <a:endParaRPr lang="fi-FI"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fi-FI" sz="1200">
              <a:effectLst/>
            </a:rPr>
            <a:t>- kaasukäyttöiset ajoneuvot 7 </a:t>
          </a:r>
          <a:r>
            <a:rPr lang="fi-FI" sz="1200" b="0" i="0" baseline="0">
              <a:solidFill>
                <a:schemeClr val="dk1"/>
              </a:solidFill>
              <a:effectLst/>
              <a:latin typeface="+mn-lt"/>
              <a:ea typeface="+mn-ea"/>
              <a:cs typeface="+mn-cs"/>
            </a:rPr>
            <a:t>gCO₂e/km</a:t>
          </a:r>
        </a:p>
        <a:p>
          <a:pPr marL="0" marR="0" lvl="0" indent="0" defTabSz="914400" eaLnBrk="1" fontAlgn="auto" latinLnBrk="0" hangingPunct="1">
            <a:lnSpc>
              <a:spcPct val="100000"/>
            </a:lnSpc>
            <a:spcBef>
              <a:spcPts val="0"/>
            </a:spcBef>
            <a:spcAft>
              <a:spcPts val="0"/>
            </a:spcAft>
            <a:buClrTx/>
            <a:buSzTx/>
            <a:buFontTx/>
            <a:buNone/>
            <a:tabLst/>
            <a:defRPr/>
          </a:pPr>
          <a:r>
            <a:rPr lang="fi-FI" sz="1200" b="0" i="0" baseline="0">
              <a:solidFill>
                <a:schemeClr val="dk1"/>
              </a:solidFill>
              <a:effectLst/>
              <a:latin typeface="+mn-lt"/>
              <a:ea typeface="+mn-ea"/>
              <a:cs typeface="+mn-cs"/>
            </a:rPr>
            <a:t>- työkoneille saat arvot VTT päästökerrointaulukosta, linkki taulukon alla</a:t>
          </a:r>
          <a:endParaRPr lang="fi-FI" sz="12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fi-FI">
            <a:effectLst/>
          </a:endParaRPr>
        </a:p>
        <a:p>
          <a:endParaRPr lang="fi-FI" sz="1100"/>
        </a:p>
      </xdr:txBody>
    </xdr:sp>
    <xdr:clientData/>
  </xdr:twoCellAnchor>
  <xdr:twoCellAnchor editAs="oneCell">
    <xdr:from>
      <xdr:col>8</xdr:col>
      <xdr:colOff>72764</xdr:colOff>
      <xdr:row>0</xdr:row>
      <xdr:rowOff>187371</xdr:rowOff>
    </xdr:from>
    <xdr:to>
      <xdr:col>8</xdr:col>
      <xdr:colOff>987244</xdr:colOff>
      <xdr:row>2</xdr:row>
      <xdr:rowOff>4128</xdr:rowOff>
    </xdr:to>
    <xdr:pic>
      <xdr:nvPicPr>
        <xdr:cNvPr id="9" name="Kuva 8" descr="Sininen ja vihreä toisiinsa kietoutuneena pallona. Pallon kehällä Opetushallitus rahoittaa hanketta.">
          <a:extLst>
            <a:ext uri="{FF2B5EF4-FFF2-40B4-BE49-F238E27FC236}">
              <a16:creationId xmlns:a16="http://schemas.microsoft.com/office/drawing/2014/main" id="{E3B860C2-2512-46AB-8026-98140221B2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153889" y="187371"/>
          <a:ext cx="914480" cy="900067"/>
        </a:xfrm>
        <a:prstGeom prst="rect">
          <a:avLst/>
        </a:prstGeom>
      </xdr:spPr>
    </xdr:pic>
    <xdr:clientData/>
  </xdr:twoCellAnchor>
  <xdr:twoCellAnchor editAs="oneCell">
    <xdr:from>
      <xdr:col>7</xdr:col>
      <xdr:colOff>111124</xdr:colOff>
      <xdr:row>0</xdr:row>
      <xdr:rowOff>175744</xdr:rowOff>
    </xdr:from>
    <xdr:to>
      <xdr:col>8</xdr:col>
      <xdr:colOff>31750</xdr:colOff>
      <xdr:row>1</xdr:row>
      <xdr:rowOff>301154</xdr:rowOff>
    </xdr:to>
    <xdr:pic>
      <xdr:nvPicPr>
        <xdr:cNvPr id="2" name="Picture 1">
          <a:extLst>
            <a:ext uri="{FF2B5EF4-FFF2-40B4-BE49-F238E27FC236}">
              <a16:creationId xmlns:a16="http://schemas.microsoft.com/office/drawing/2014/main" id="{8AFEF831-FBE1-73E9-9726-1E8A4BB5E10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366874" y="175744"/>
          <a:ext cx="825501" cy="823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16932</xdr:colOff>
      <xdr:row>30</xdr:row>
      <xdr:rowOff>204106</xdr:rowOff>
    </xdr:from>
    <xdr:to>
      <xdr:col>19</xdr:col>
      <xdr:colOff>0</xdr:colOff>
      <xdr:row>40</xdr:row>
      <xdr:rowOff>149678</xdr:rowOff>
    </xdr:to>
    <xdr:sp macro="" textlink="">
      <xdr:nvSpPr>
        <xdr:cNvPr id="2" name="TextBox 1">
          <a:extLst>
            <a:ext uri="{FF2B5EF4-FFF2-40B4-BE49-F238E27FC236}">
              <a16:creationId xmlns:a16="http://schemas.microsoft.com/office/drawing/2014/main" id="{04EEB983-8AE9-4F61-AE5D-591CE185D109}"/>
            </a:ext>
          </a:extLst>
        </xdr:cNvPr>
        <xdr:cNvSpPr txBox="1"/>
      </xdr:nvSpPr>
      <xdr:spPr>
        <a:xfrm>
          <a:off x="16932" y="9157606"/>
          <a:ext cx="16338854" cy="1986643"/>
        </a:xfrm>
        <a:prstGeom prst="rect">
          <a:avLst/>
        </a:prstGeom>
        <a:noFill/>
        <a:ln w="38100" cmpd="sng">
          <a:solidFill>
            <a:schemeClr val="accent6">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200" b="0" i="0" u="none" strike="noStrike">
              <a:solidFill>
                <a:schemeClr val="dk1"/>
              </a:solidFill>
              <a:effectLst/>
              <a:latin typeface="+mn-lt"/>
              <a:ea typeface="+mn-ea"/>
              <a:cs typeface="+mn-cs"/>
            </a:rPr>
            <a:t>1) Etsi</a:t>
          </a:r>
          <a:r>
            <a:rPr lang="fi-FI" sz="1200" b="0" i="0" u="none" strike="noStrike" baseline="0">
              <a:solidFill>
                <a:schemeClr val="dk1"/>
              </a:solidFill>
              <a:effectLst/>
              <a:latin typeface="+mn-lt"/>
              <a:ea typeface="+mn-ea"/>
              <a:cs typeface="+mn-cs"/>
            </a:rPr>
            <a:t> kullekin kiinteistölle e</a:t>
          </a:r>
          <a:r>
            <a:rPr lang="fi-FI" sz="1200" b="0" i="0" u="none" strike="noStrike">
              <a:solidFill>
                <a:schemeClr val="dk1"/>
              </a:solidFill>
              <a:effectLst/>
              <a:latin typeface="+mn-lt"/>
              <a:ea typeface="+mn-ea"/>
              <a:cs typeface="+mn-cs"/>
            </a:rPr>
            <a:t>nergiayhtiön päästökerroin (kaukolämmön</a:t>
          </a:r>
          <a:r>
            <a:rPr lang="fi-FI" sz="1200" b="0" i="0" u="none" strike="noStrike" baseline="0">
              <a:solidFill>
                <a:schemeClr val="dk1"/>
              </a:solidFill>
              <a:effectLst/>
              <a:latin typeface="+mn-lt"/>
              <a:ea typeface="+mn-ea"/>
              <a:cs typeface="+mn-cs"/>
            </a:rPr>
            <a:t> päästökertoimen voit etsiä S2-001-lähteen linkistä alapuolelta). Lisää arvot Päästökerroin-sarakkeelle. Alkuperätakuuvarmennetun </a:t>
          </a:r>
          <a:r>
            <a:rPr lang="fi-FI" sz="1200" b="1" i="0" u="none" strike="noStrike" baseline="0">
              <a:solidFill>
                <a:schemeClr val="dk1"/>
              </a:solidFill>
              <a:effectLst/>
              <a:latin typeface="+mn-lt"/>
              <a:ea typeface="+mn-ea"/>
              <a:cs typeface="+mn-cs"/>
            </a:rPr>
            <a:t>uusiutuvilla tuotetun ostosähkön tai -lämmön päästökerroin on 0 kgCO2e/MWh käytettäessä markkinaperusteista laskentaa</a:t>
          </a:r>
          <a:r>
            <a:rPr lang="fi-FI" sz="1200" b="0" i="0" u="none" strike="noStrike" baseline="0">
              <a:solidFill>
                <a:schemeClr val="dk1"/>
              </a:solidFill>
              <a:effectLst/>
              <a:latin typeface="+mn-lt"/>
              <a:ea typeface="+mn-ea"/>
              <a:cs typeface="+mn-cs"/>
            </a:rPr>
            <a:t>. </a:t>
          </a:r>
          <a:r>
            <a:rPr lang="fi-FI" sz="1200" b="1" i="0" u="none" strike="noStrike" baseline="0">
              <a:solidFill>
                <a:schemeClr val="dk1"/>
              </a:solidFill>
              <a:effectLst/>
              <a:latin typeface="+mn-lt"/>
              <a:ea typeface="+mn-ea"/>
              <a:cs typeface="+mn-cs"/>
            </a:rPr>
            <a:t>Mikäli tuotantotapa ei ole tiedossa, käytä markkinaperusteisesti laskiessa jäännösjakauman mukaista päästökerrointa (390,93 gCO2/kWh, 2024 S2-004 - HUOM. 2025 ei vielä julkaistu!) tai laskettaessa sijaintiperusteisesti keskimääräistä suomessa kulutetun sähkön päästökerrointa (volyymipainotettu 32 kgCO2e/MWh, 2024 S2-003 - HUOM. 2025 ei vielä julkaistu!)</a:t>
          </a:r>
          <a:r>
            <a:rPr lang="fi-FI" sz="1200" b="0" i="0" u="none" strike="noStrike" baseline="0">
              <a:solidFill>
                <a:schemeClr val="dk1"/>
              </a:solidFill>
              <a:effectLst/>
              <a:latin typeface="+mn-lt"/>
              <a:ea typeface="+mn-ea"/>
              <a:cs typeface="+mn-cs"/>
            </a:rPr>
            <a:t>. Kaukolämmön kohdalla voit käyttää keskimääräistä Suomessa tuotetun lämmön päästökertointa, jos et tiedä energiayhtiötä/paikkakuntaa </a:t>
          </a:r>
          <a:r>
            <a:rPr lang="fi-FI" sz="1200" b="1" i="0" baseline="0">
              <a:solidFill>
                <a:schemeClr val="dk1"/>
              </a:solidFill>
              <a:effectLst/>
              <a:latin typeface="+mn-lt"/>
              <a:ea typeface="+mn-ea"/>
              <a:cs typeface="+mn-cs"/>
            </a:rPr>
            <a:t>(158 kgCO2e/MWh, Motiva 2022 - HUOM. tuoreempaa päästökerrointa ei toistaiseksi ole saatavilla)</a:t>
          </a:r>
          <a:r>
            <a:rPr lang="fi-FI" sz="1200" b="1" i="0" u="none" strike="noStrike" baseline="0">
              <a:solidFill>
                <a:schemeClr val="dk1"/>
              </a:solidFill>
              <a:effectLst/>
              <a:latin typeface="+mn-lt"/>
              <a:ea typeface="+mn-ea"/>
              <a:cs typeface="+mn-cs"/>
            </a:rPr>
            <a:t>.</a:t>
          </a:r>
        </a:p>
        <a:p>
          <a:r>
            <a:rPr lang="fi-FI" sz="1200" b="0" i="0" u="none" strike="noStrike" baseline="0">
              <a:solidFill>
                <a:schemeClr val="dk1"/>
              </a:solidFill>
              <a:effectLst/>
              <a:latin typeface="+mn-lt"/>
              <a:ea typeface="+mn-ea"/>
              <a:cs typeface="+mn-cs"/>
            </a:rPr>
            <a:t>    - </a:t>
          </a:r>
          <a:r>
            <a:rPr lang="fi-FI" sz="1200" b="0" i="0" u="none" strike="noStrike" baseline="0">
              <a:solidFill>
                <a:schemeClr val="tx1"/>
              </a:solidFill>
              <a:effectLst/>
              <a:latin typeface="+mn-lt"/>
              <a:ea typeface="+mn-ea"/>
              <a:cs typeface="+mn-cs"/>
            </a:rPr>
            <a:t>jos vuokratun tilan vuokrasopimukseen sisältyy sähkö, lämpö ja vesi, niin silloin käytetään omien kiinteistöjen keskiarvotietoa kussakin kohdassa. Voit myös pyytää energiankulutustiedot kiinteistöpäälliköltä.</a:t>
          </a:r>
        </a:p>
        <a:p>
          <a:r>
            <a:rPr lang="fi-FI" sz="1200" baseline="0">
              <a:solidFill>
                <a:schemeClr val="dk1"/>
              </a:solidFill>
              <a:effectLst/>
              <a:latin typeface="+mn-lt"/>
              <a:ea typeface="+mn-ea"/>
              <a:cs typeface="+mn-cs"/>
            </a:rPr>
            <a:t>2) kgCO</a:t>
          </a:r>
          <a:r>
            <a:rPr lang="fi-FI" sz="1200" baseline="-25000">
              <a:solidFill>
                <a:schemeClr val="dk1"/>
              </a:solidFill>
              <a:effectLst/>
              <a:latin typeface="+mn-lt"/>
              <a:ea typeface="+mn-ea"/>
              <a:cs typeface="+mn-cs"/>
            </a:rPr>
            <a:t>2</a:t>
          </a:r>
          <a:r>
            <a:rPr lang="fi-FI" sz="1200" baseline="0">
              <a:solidFill>
                <a:schemeClr val="dk1"/>
              </a:solidFill>
              <a:effectLst/>
              <a:latin typeface="+mn-lt"/>
              <a:ea typeface="+mn-ea"/>
              <a:cs typeface="+mn-cs"/>
            </a:rPr>
            <a:t>e/m</a:t>
          </a:r>
          <a:r>
            <a:rPr lang="fi-FI" sz="1200" baseline="30000">
              <a:solidFill>
                <a:schemeClr val="dk1"/>
              </a:solidFill>
              <a:effectLst/>
              <a:latin typeface="+mn-lt"/>
              <a:ea typeface="+mn-ea"/>
              <a:cs typeface="+mn-cs"/>
            </a:rPr>
            <a:t>2</a:t>
          </a:r>
          <a:r>
            <a:rPr lang="fi-FI" sz="1200" baseline="0">
              <a:solidFill>
                <a:schemeClr val="dk1"/>
              </a:solidFill>
              <a:effectLst/>
              <a:latin typeface="+mn-lt"/>
              <a:ea typeface="+mn-ea"/>
              <a:cs typeface="+mn-cs"/>
            </a:rPr>
            <a:t> -saraketta voit käyttää tulosten tarkistukseen / kiinteistöjen vertailuun</a:t>
          </a:r>
          <a:endParaRPr lang="fi-FI" sz="1200"/>
        </a:p>
        <a:p>
          <a:r>
            <a:rPr lang="fi-FI" sz="1200" b="0" i="0" u="none" strike="noStrike">
              <a:solidFill>
                <a:schemeClr val="dk1"/>
              </a:solidFill>
              <a:effectLst/>
              <a:latin typeface="+mn-lt"/>
              <a:ea typeface="+mn-ea"/>
              <a:cs typeface="+mn-cs"/>
            </a:rPr>
            <a:t>3) Kysy päästökerrointa</a:t>
          </a:r>
          <a:r>
            <a:rPr lang="fi-FI" sz="1200" b="0" i="0" u="none" strike="noStrike" baseline="0">
              <a:solidFill>
                <a:schemeClr val="dk1"/>
              </a:solidFill>
              <a:effectLst/>
              <a:latin typeface="+mn-lt"/>
              <a:ea typeface="+mn-ea"/>
              <a:cs typeface="+mn-cs"/>
            </a:rPr>
            <a:t> </a:t>
          </a:r>
          <a:r>
            <a:rPr lang="fi-FI" sz="1200" b="0" i="0" u="none" strike="noStrike">
              <a:solidFill>
                <a:schemeClr val="dk1"/>
              </a:solidFill>
              <a:effectLst/>
              <a:latin typeface="+mn-lt"/>
              <a:ea typeface="+mn-ea"/>
              <a:cs typeface="+mn-cs"/>
            </a:rPr>
            <a:t>paikalliselta vesilaitokselta. Jos et saa tietoa, käytä arvoa 0,69 </a:t>
          </a:r>
          <a:r>
            <a:rPr lang="fi-FI" sz="1200" baseline="0">
              <a:solidFill>
                <a:schemeClr val="dk1"/>
              </a:solidFill>
              <a:effectLst/>
              <a:latin typeface="+mn-lt"/>
              <a:ea typeface="+mn-ea"/>
              <a:cs typeface="+mn-cs"/>
            </a:rPr>
            <a:t>kgCO</a:t>
          </a:r>
          <a:r>
            <a:rPr lang="fi-FI" sz="1200" baseline="-25000">
              <a:solidFill>
                <a:schemeClr val="dk1"/>
              </a:solidFill>
              <a:effectLst/>
              <a:latin typeface="+mn-lt"/>
              <a:ea typeface="+mn-ea"/>
              <a:cs typeface="+mn-cs"/>
            </a:rPr>
            <a:t>2</a:t>
          </a:r>
          <a:r>
            <a:rPr lang="fi-FI" sz="1200" baseline="0">
              <a:solidFill>
                <a:schemeClr val="dk1"/>
              </a:solidFill>
              <a:effectLst/>
              <a:latin typeface="+mn-lt"/>
              <a:ea typeface="+mn-ea"/>
              <a:cs typeface="+mn-cs"/>
            </a:rPr>
            <a:t>e/m³, sisältää myös jäteveden osuuden </a:t>
          </a:r>
          <a:r>
            <a:rPr lang="fi-FI" sz="1200" b="0" i="0" u="none" strike="noStrike">
              <a:solidFill>
                <a:schemeClr val="dk1"/>
              </a:solidFill>
              <a:effectLst/>
              <a:latin typeface="+mn-lt"/>
              <a:ea typeface="+mn-ea"/>
              <a:cs typeface="+mn-cs"/>
            </a:rPr>
            <a:t>(</a:t>
          </a:r>
          <a:r>
            <a:rPr lang="fi-FI" sz="1200">
              <a:solidFill>
                <a:schemeClr val="dk1"/>
              </a:solidFill>
              <a:effectLst/>
              <a:latin typeface="+mn-lt"/>
              <a:ea typeface="+mn-ea"/>
              <a:cs typeface="+mn-cs"/>
            </a:rPr>
            <a:t>Alexis Awaitey: Carbon Footprint of Finnish Wastewater Treatment Plants Aalto University 2020, </a:t>
          </a:r>
          <a:r>
            <a:rPr lang="fi-FI" sz="1200" b="0" i="0" u="none" strike="noStrike">
              <a:solidFill>
                <a:schemeClr val="dk1"/>
              </a:solidFill>
              <a:effectLst/>
              <a:latin typeface="+mn-lt"/>
              <a:ea typeface="+mn-ea"/>
              <a:cs typeface="+mn-cs"/>
            </a:rPr>
            <a:t>Tampereen Vesi ja SYK)</a:t>
          </a:r>
          <a:r>
            <a:rPr lang="fi-FI" sz="1200"/>
            <a:t> </a:t>
          </a:r>
        </a:p>
        <a:p>
          <a:r>
            <a:rPr lang="fi-FI" sz="1200"/>
            <a:t>4) Oma lämmitysenergian</a:t>
          </a:r>
          <a:r>
            <a:rPr lang="fi-FI" sz="1200" baseline="0"/>
            <a:t> tuotanto huomioidaan Scope 1:ssä</a:t>
          </a:r>
        </a:p>
        <a:p>
          <a:r>
            <a:rPr lang="fi-FI" sz="1200" baseline="0"/>
            <a:t>Jos haet päästökertoimia Paikallisvoiman Kaukolämmön päästölaskurista, niin valitse valitse kohdaksi Hyödynjakomenetelmä esim. Suomen ympäristökeskus suosittaa tämän käyttöä.</a:t>
          </a:r>
        </a:p>
        <a:p>
          <a:r>
            <a:rPr lang="fi-FI" sz="1200" baseline="0"/>
            <a:t>5) Jos olet tekemässä VSME-raportointia, niin huomaa, että VSME edellyttää päästöjen raportointia vähintään sijaintiperusteisen laskennan mukaisesti (sähkö). </a:t>
          </a:r>
          <a:endParaRPr lang="fi-FI" sz="1200"/>
        </a:p>
      </xdr:txBody>
    </xdr:sp>
    <xdr:clientData/>
  </xdr:twoCellAnchor>
  <xdr:twoCellAnchor editAs="oneCell">
    <xdr:from>
      <xdr:col>18</xdr:col>
      <xdr:colOff>325472</xdr:colOff>
      <xdr:row>0</xdr:row>
      <xdr:rowOff>209550</xdr:rowOff>
    </xdr:from>
    <xdr:to>
      <xdr:col>19</xdr:col>
      <xdr:colOff>190750</xdr:colOff>
      <xdr:row>1</xdr:row>
      <xdr:rowOff>144602</xdr:rowOff>
    </xdr:to>
    <xdr:pic>
      <xdr:nvPicPr>
        <xdr:cNvPr id="5" name="Kuva 4" descr="Sininen ja vihreä toisiinsa kietoutuneena pallona. Pallon kehällä Opetushallitus rahoittaa hanketta.">
          <a:extLst>
            <a:ext uri="{FF2B5EF4-FFF2-40B4-BE49-F238E27FC236}">
              <a16:creationId xmlns:a16="http://schemas.microsoft.com/office/drawing/2014/main" id="{2BC2C7D7-A850-4A97-86DA-44F440BBDF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784547" y="209550"/>
          <a:ext cx="779678" cy="801192"/>
        </a:xfrm>
        <a:prstGeom prst="rect">
          <a:avLst/>
        </a:prstGeom>
      </xdr:spPr>
    </xdr:pic>
    <xdr:clientData/>
  </xdr:twoCellAnchor>
  <xdr:twoCellAnchor editAs="oneCell">
    <xdr:from>
      <xdr:col>19</xdr:col>
      <xdr:colOff>281215</xdr:colOff>
      <xdr:row>0</xdr:row>
      <xdr:rowOff>254000</xdr:rowOff>
    </xdr:from>
    <xdr:to>
      <xdr:col>20</xdr:col>
      <xdr:colOff>273475</xdr:colOff>
      <xdr:row>1</xdr:row>
      <xdr:rowOff>63500</xdr:rowOff>
    </xdr:to>
    <xdr:pic>
      <xdr:nvPicPr>
        <xdr:cNvPr id="3" name="Picture 2">
          <a:extLst>
            <a:ext uri="{FF2B5EF4-FFF2-40B4-BE49-F238E27FC236}">
              <a16:creationId xmlns:a16="http://schemas.microsoft.com/office/drawing/2014/main" id="{0249C379-B8B5-4CD0-99D3-FC3A5271F9B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646072" y="254000"/>
          <a:ext cx="690760" cy="6894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1898547</xdr:colOff>
      <xdr:row>0</xdr:row>
      <xdr:rowOff>32388</xdr:rowOff>
    </xdr:from>
    <xdr:to>
      <xdr:col>10</xdr:col>
      <xdr:colOff>41062</xdr:colOff>
      <xdr:row>1</xdr:row>
      <xdr:rowOff>210269</xdr:rowOff>
    </xdr:to>
    <xdr:pic>
      <xdr:nvPicPr>
        <xdr:cNvPr id="23" name="Kuva 22" descr="Sininen ja vihreä toisiinsa kietoutuneena pallona. Pallon kehällä Opetushallitus rahoittaa hanketta.">
          <a:extLst>
            <a:ext uri="{FF2B5EF4-FFF2-40B4-BE49-F238E27FC236}">
              <a16:creationId xmlns:a16="http://schemas.microsoft.com/office/drawing/2014/main" id="{F71EA1BD-12CD-43E1-A838-21A79EDF90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564680" y="32388"/>
          <a:ext cx="801049" cy="846324"/>
        </a:xfrm>
        <a:prstGeom prst="rect">
          <a:avLst/>
        </a:prstGeom>
      </xdr:spPr>
    </xdr:pic>
    <xdr:clientData/>
  </xdr:twoCellAnchor>
  <xdr:twoCellAnchor>
    <xdr:from>
      <xdr:col>0</xdr:col>
      <xdr:colOff>76821</xdr:colOff>
      <xdr:row>41</xdr:row>
      <xdr:rowOff>152053</xdr:rowOff>
    </xdr:from>
    <xdr:to>
      <xdr:col>8</xdr:col>
      <xdr:colOff>779766</xdr:colOff>
      <xdr:row>51</xdr:row>
      <xdr:rowOff>133350</xdr:rowOff>
    </xdr:to>
    <xdr:sp macro="" textlink="">
      <xdr:nvSpPr>
        <xdr:cNvPr id="2" name="TextBox 1">
          <a:extLst>
            <a:ext uri="{FF2B5EF4-FFF2-40B4-BE49-F238E27FC236}">
              <a16:creationId xmlns:a16="http://schemas.microsoft.com/office/drawing/2014/main" id="{28D23398-8F44-41AC-97F8-40296C016D6D}"/>
            </a:ext>
          </a:extLst>
        </xdr:cNvPr>
        <xdr:cNvSpPr txBox="1"/>
      </xdr:nvSpPr>
      <xdr:spPr>
        <a:xfrm>
          <a:off x="76821" y="9658003"/>
          <a:ext cx="12094845" cy="1981547"/>
        </a:xfrm>
        <a:prstGeom prst="rect">
          <a:avLst/>
        </a:prstGeom>
        <a:noFill/>
        <a:ln w="38100" cmpd="sng">
          <a:solidFill>
            <a:schemeClr val="accent6">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200" b="0" i="0" u="none" strike="noStrike">
              <a:solidFill>
                <a:schemeClr val="dk1"/>
              </a:solidFill>
              <a:effectLst/>
              <a:latin typeface="+mn-lt"/>
              <a:ea typeface="+mn-ea"/>
              <a:cs typeface="+mn-cs"/>
            </a:rPr>
            <a:t>Hankintojen</a:t>
          </a:r>
          <a:r>
            <a:rPr lang="fi-FI" sz="1200" b="0" i="0" u="none" strike="noStrike" baseline="0">
              <a:solidFill>
                <a:schemeClr val="dk1"/>
              </a:solidFill>
              <a:effectLst/>
              <a:latin typeface="+mn-lt"/>
              <a:ea typeface="+mn-ea"/>
              <a:cs typeface="+mn-cs"/>
            </a:rPr>
            <a:t> hiilidioksidipäästöjen laskemiseen on esitetty kaksi tapaa:</a:t>
          </a:r>
          <a:endParaRPr lang="fi-FI" sz="1200" b="0" i="0" u="none" strike="noStrike">
            <a:solidFill>
              <a:schemeClr val="dk1"/>
            </a:solidFill>
            <a:effectLst/>
            <a:latin typeface="+mn-lt"/>
            <a:ea typeface="+mn-ea"/>
            <a:cs typeface="+mn-cs"/>
          </a:endParaRPr>
        </a:p>
        <a:p>
          <a:r>
            <a:rPr lang="fi-FI" sz="1200" b="0" i="0" u="none" strike="noStrike">
              <a:solidFill>
                <a:schemeClr val="dk1"/>
              </a:solidFill>
              <a:effectLst/>
              <a:latin typeface="+mn-lt"/>
              <a:ea typeface="+mn-ea"/>
              <a:cs typeface="+mn-cs"/>
            </a:rPr>
            <a:t>1) Jos</a:t>
          </a:r>
          <a:r>
            <a:rPr lang="fi-FI" sz="1200" b="0" i="0" u="none" strike="noStrike" baseline="0">
              <a:solidFill>
                <a:schemeClr val="dk1"/>
              </a:solidFill>
              <a:effectLst/>
              <a:latin typeface="+mn-lt"/>
              <a:ea typeface="+mn-ea"/>
              <a:cs typeface="+mn-cs"/>
            </a:rPr>
            <a:t> organisaatiossa pystytään laskemaan yllämainittujen ryhmittelyn mukaisesti osa tai kaikki tarkasti (kappalemäärinä, kiloina tai hankinnan toimittajan ilmoittaman päästöarvon mukaisesti), niin silloin käytetään tätä laskentaa.</a:t>
          </a:r>
        </a:p>
        <a:p>
          <a:r>
            <a:rPr lang="fi-FI" sz="1200" b="0" i="0" u="none" strike="noStrike" baseline="0">
              <a:solidFill>
                <a:schemeClr val="dk1"/>
              </a:solidFill>
              <a:effectLst/>
              <a:latin typeface="+mn-lt"/>
              <a:ea typeface="+mn-ea"/>
              <a:cs typeface="+mn-cs"/>
            </a:rPr>
            <a:t>2) Jos organisaatiossa pystytään laskemaan yllämainittujen ryhmittelyn mukaisesti osa tai kaikki hankintojen ostomäärä euroina, silloin käytetään europohjaista päästökerroinlaskentaa.</a:t>
          </a:r>
        </a:p>
        <a:p>
          <a:r>
            <a:rPr lang="fi-FI" sz="1200" b="0" i="0" u="none" strike="noStrike" baseline="0">
              <a:solidFill>
                <a:schemeClr val="dk1"/>
              </a:solidFill>
              <a:effectLst/>
              <a:latin typeface="+mn-lt"/>
              <a:ea typeface="+mn-ea"/>
              <a:cs typeface="+mn-cs"/>
            </a:rPr>
            <a:t>Lisäksi voi tulla tilanne, ettei organisaatiossa pystytä laskemaan jonkin ryhmän tarkkaa tietoa tai hankintojen ostomäärää euroina, niin silloin kyseisen ryhmän voi jättää huomioimatta, jos se on hiilidioksidipäästöjen merkitykseltä vähäinen. Muut hankinnat kohtaan voi lisätä sellaiset hankinnat, jotka eivät sovi taulukon muihin päästökategorioihin.</a:t>
          </a:r>
        </a:p>
        <a:p>
          <a:endParaRPr lang="fi-FI" sz="1200" b="0" i="0" u="none" strike="noStrike" baseline="0">
            <a:solidFill>
              <a:schemeClr val="dk1"/>
            </a:solidFill>
            <a:effectLst/>
            <a:latin typeface="+mn-lt"/>
            <a:ea typeface="+mn-ea"/>
            <a:cs typeface="+mn-cs"/>
          </a:endParaRPr>
        </a:p>
        <a:p>
          <a:r>
            <a:rPr lang="fi-FI" sz="1200" b="0" i="0" u="none" strike="noStrike" baseline="0">
              <a:solidFill>
                <a:schemeClr val="dk1"/>
              </a:solidFill>
              <a:effectLst/>
              <a:latin typeface="+mn-lt"/>
              <a:ea typeface="+mn-ea"/>
              <a:cs typeface="+mn-cs"/>
            </a:rPr>
            <a:t>Ilmoita europerustaisen laskennan kohdissa kustannukset ilman Arvonlisäveroa (Alv 0%).</a:t>
          </a:r>
        </a:p>
        <a:p>
          <a:endParaRPr lang="fi-FI" sz="1200"/>
        </a:p>
        <a:p>
          <a:r>
            <a:rPr lang="fi-FI" sz="1200"/>
            <a:t>Oppilaitoksen</a:t>
          </a:r>
          <a:r>
            <a:rPr lang="fi-FI" sz="1200" baseline="0"/>
            <a:t> asiakastöitä varten hankitut materiaat lasketaan mukaan oppilaitoksen hiilijalanjälkilaskentaan, koska kyse tältäkin osin on oppilaitoksen ydintoiminta, koulutus.</a:t>
          </a:r>
          <a:endParaRPr lang="fi-FI" sz="1200"/>
        </a:p>
      </xdr:txBody>
    </xdr:sp>
    <xdr:clientData/>
  </xdr:twoCellAnchor>
  <xdr:twoCellAnchor editAs="oneCell">
    <xdr:from>
      <xdr:col>10</xdr:col>
      <xdr:colOff>182562</xdr:colOff>
      <xdr:row>0</xdr:row>
      <xdr:rowOff>0</xdr:rowOff>
    </xdr:from>
    <xdr:to>
      <xdr:col>11</xdr:col>
      <xdr:colOff>273050</xdr:colOff>
      <xdr:row>1</xdr:row>
      <xdr:rowOff>144460</xdr:rowOff>
    </xdr:to>
    <xdr:pic>
      <xdr:nvPicPr>
        <xdr:cNvPr id="3" name="Picture 2">
          <a:extLst>
            <a:ext uri="{FF2B5EF4-FFF2-40B4-BE49-F238E27FC236}">
              <a16:creationId xmlns:a16="http://schemas.microsoft.com/office/drawing/2014/main" id="{D113EA7E-11B2-4AE0-8928-1AA983236FF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486062" y="0"/>
          <a:ext cx="825501" cy="823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227344</xdr:colOff>
      <xdr:row>0</xdr:row>
      <xdr:rowOff>90487</xdr:rowOff>
    </xdr:from>
    <xdr:to>
      <xdr:col>12</xdr:col>
      <xdr:colOff>67044</xdr:colOff>
      <xdr:row>1</xdr:row>
      <xdr:rowOff>180052</xdr:rowOff>
    </xdr:to>
    <xdr:pic>
      <xdr:nvPicPr>
        <xdr:cNvPr id="5" name="Kuva 4" descr="Sininen ja vihreä toisiinsa kietoutuneena pallona. Pallon kehällä Opetushallitus rahoittaa hanketta.">
          <a:extLst>
            <a:ext uri="{FF2B5EF4-FFF2-40B4-BE49-F238E27FC236}">
              <a16:creationId xmlns:a16="http://schemas.microsoft.com/office/drawing/2014/main" id="{B20B98EE-DC4E-48DF-8931-8139DA792B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46719" y="90487"/>
          <a:ext cx="801725" cy="778540"/>
        </a:xfrm>
        <a:prstGeom prst="rect">
          <a:avLst/>
        </a:prstGeom>
      </xdr:spPr>
    </xdr:pic>
    <xdr:clientData/>
  </xdr:twoCellAnchor>
  <xdr:twoCellAnchor>
    <xdr:from>
      <xdr:col>0</xdr:col>
      <xdr:colOff>59286</xdr:colOff>
      <xdr:row>26</xdr:row>
      <xdr:rowOff>130689</xdr:rowOff>
    </xdr:from>
    <xdr:to>
      <xdr:col>8</xdr:col>
      <xdr:colOff>1349110</xdr:colOff>
      <xdr:row>34</xdr:row>
      <xdr:rowOff>59532</xdr:rowOff>
    </xdr:to>
    <xdr:sp macro="" textlink="">
      <xdr:nvSpPr>
        <xdr:cNvPr id="6" name="TextBox 1">
          <a:extLst>
            <a:ext uri="{FF2B5EF4-FFF2-40B4-BE49-F238E27FC236}">
              <a16:creationId xmlns:a16="http://schemas.microsoft.com/office/drawing/2014/main" id="{B280688D-7C47-43E9-84F8-7156390D3D03}"/>
            </a:ext>
          </a:extLst>
        </xdr:cNvPr>
        <xdr:cNvSpPr txBox="1"/>
      </xdr:nvSpPr>
      <xdr:spPr>
        <a:xfrm>
          <a:off x="59286" y="6500533"/>
          <a:ext cx="13000471" cy="1425628"/>
        </a:xfrm>
        <a:prstGeom prst="rect">
          <a:avLst/>
        </a:prstGeom>
        <a:noFill/>
        <a:ln w="38100" cmpd="sng">
          <a:solidFill>
            <a:schemeClr val="accent6">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200" b="0" i="0" u="none" strike="noStrike" baseline="0">
              <a:solidFill>
                <a:schemeClr val="dk1"/>
              </a:solidFill>
              <a:effectLst/>
              <a:latin typeface="+mn-lt"/>
              <a:ea typeface="+mn-ea"/>
              <a:cs typeface="+mn-cs"/>
            </a:rPr>
            <a:t>Jätteiden hiilidioksidipäästäjen laskeminen:</a:t>
          </a:r>
          <a:endParaRPr lang="fi-FI" sz="1200" b="0" i="0" u="none" strike="noStrike">
            <a:solidFill>
              <a:schemeClr val="dk1"/>
            </a:solidFill>
            <a:effectLst/>
            <a:latin typeface="+mn-lt"/>
            <a:ea typeface="+mn-ea"/>
            <a:cs typeface="+mn-cs"/>
          </a:endParaRPr>
        </a:p>
        <a:p>
          <a:r>
            <a:rPr lang="fi-FI" sz="1200" b="0" i="0" u="none" strike="noStrike">
              <a:solidFill>
                <a:schemeClr val="dk1"/>
              </a:solidFill>
              <a:effectLst/>
              <a:latin typeface="+mn-lt"/>
              <a:ea typeface="+mn-ea"/>
              <a:cs typeface="+mn-cs"/>
            </a:rPr>
            <a:t>1) Syötä</a:t>
          </a:r>
          <a:r>
            <a:rPr lang="fi-FI" sz="1200" b="0" i="0" u="none" strike="noStrike" baseline="0">
              <a:solidFill>
                <a:schemeClr val="dk1"/>
              </a:solidFill>
              <a:effectLst/>
              <a:latin typeface="+mn-lt"/>
              <a:ea typeface="+mn-ea"/>
              <a:cs typeface="+mn-cs"/>
            </a:rPr>
            <a:t> taulukkoon joko jäteyhtiön (tai -yhtiöiden) ilmoittama jätteen määrä (kg).</a:t>
          </a:r>
        </a:p>
        <a:p>
          <a:r>
            <a:rPr lang="fi-FI" sz="1200" b="0" i="0" u="none" strike="noStrike" baseline="0">
              <a:solidFill>
                <a:schemeClr val="dk1"/>
              </a:solidFill>
              <a:effectLst/>
              <a:latin typeface="+mn-lt"/>
              <a:ea typeface="+mn-ea"/>
              <a:cs typeface="+mn-cs"/>
            </a:rPr>
            <a:t>2) Jos jäteyhtiö ilmoittaa jäteastioiden tyhjennyskertojen lukumäärän, syötä taulukon ao. kohdalla, pyydä jäteyhtiöltä myös kerroin, jolla pystyt laskemaan arvioidun kilomäärän. </a:t>
          </a:r>
        </a:p>
        <a:p>
          <a:r>
            <a:rPr lang="fi-FI" sz="1200" b="0" i="0" u="none" strike="noStrike" baseline="0">
              <a:solidFill>
                <a:schemeClr val="dk1"/>
              </a:solidFill>
              <a:effectLst/>
              <a:latin typeface="+mn-lt"/>
              <a:ea typeface="+mn-ea"/>
              <a:cs typeface="+mn-cs"/>
            </a:rPr>
            <a:t>3) Osalla jäteyhtiöstä on oma sovellus, josta saadaan määrät ryhmiteltynä ja osassa niistä lasketaan myös hiilidioksidipäästöt. Esimerkiksi L&amp;T:n hiilidioksidipäästöjen laskennassa käytetään Julia 2030-raportin päästökertoimia. Merkitse silloin päästöarvo sarakkeeseen "Jäteyhtiön ilmoittama hiilidioksipäästö t/CO2e". Suosittelemme tämän vaihtoehdon käyttämistä.</a:t>
          </a:r>
        </a:p>
        <a:p>
          <a:endParaRPr lang="fi-FI" sz="1200" b="0" i="0" u="none" strike="noStrike" baseline="0">
            <a:solidFill>
              <a:schemeClr val="dk1"/>
            </a:solidFill>
            <a:effectLst/>
            <a:latin typeface="+mn-lt"/>
            <a:ea typeface="+mn-ea"/>
            <a:cs typeface="+mn-cs"/>
          </a:endParaRPr>
        </a:p>
        <a:p>
          <a:r>
            <a:rPr lang="fi-FI" sz="1200" b="0" i="0" u="none" strike="noStrike" baseline="0">
              <a:solidFill>
                <a:schemeClr val="dk1"/>
              </a:solidFill>
              <a:effectLst/>
              <a:latin typeface="+mn-lt"/>
              <a:ea typeface="+mn-ea"/>
              <a:cs typeface="+mn-cs"/>
            </a:rPr>
            <a:t>Vaarallisiin jätteisiin luetaan: Öljyiset jätteet, maali-, liima- ja lakkajätteet, kyllästetty puu, akku- ja paristojäte, ns. hiekanerottimien jätteet ja muut vaaralliset jätteet</a:t>
          </a:r>
        </a:p>
      </xdr:txBody>
    </xdr:sp>
    <xdr:clientData/>
  </xdr:twoCellAnchor>
  <xdr:twoCellAnchor>
    <xdr:from>
      <xdr:col>0</xdr:col>
      <xdr:colOff>58080</xdr:colOff>
      <xdr:row>34</xdr:row>
      <xdr:rowOff>149331</xdr:rowOff>
    </xdr:from>
    <xdr:to>
      <xdr:col>8</xdr:col>
      <xdr:colOff>787199</xdr:colOff>
      <xdr:row>51</xdr:row>
      <xdr:rowOff>95250</xdr:rowOff>
    </xdr:to>
    <xdr:sp macro="" textlink="">
      <xdr:nvSpPr>
        <xdr:cNvPr id="8" name="TextBox 1">
          <a:extLst>
            <a:ext uri="{FF2B5EF4-FFF2-40B4-BE49-F238E27FC236}">
              <a16:creationId xmlns:a16="http://schemas.microsoft.com/office/drawing/2014/main" id="{2556CE08-1C56-4939-A89F-52C6A5D2C5D6}"/>
            </a:ext>
          </a:extLst>
        </xdr:cNvPr>
        <xdr:cNvSpPr txBox="1"/>
      </xdr:nvSpPr>
      <xdr:spPr>
        <a:xfrm>
          <a:off x="58080" y="7959831"/>
          <a:ext cx="12111494" cy="3184419"/>
        </a:xfrm>
        <a:prstGeom prst="rect">
          <a:avLst/>
        </a:prstGeom>
        <a:noFill/>
        <a:ln w="38100" cmpd="sng">
          <a:solidFill>
            <a:schemeClr val="accent6">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200" b="1" i="0" u="none" strike="noStrike" baseline="0">
              <a:solidFill>
                <a:schemeClr val="dk1"/>
              </a:solidFill>
              <a:effectLst/>
              <a:latin typeface="+mn-lt"/>
              <a:ea typeface="+mn-ea"/>
              <a:cs typeface="+mn-cs"/>
            </a:rPr>
            <a:t>Julia 2030 -hankkeessa arvioitujen jätelajien määritelmät:</a:t>
          </a:r>
        </a:p>
        <a:p>
          <a:r>
            <a:rPr lang="fi-FI" sz="1200" b="0" i="0" u="none" strike="noStrike" baseline="0">
              <a:solidFill>
                <a:schemeClr val="dk1"/>
              </a:solidFill>
              <a:effectLst/>
              <a:latin typeface="+mn-lt"/>
              <a:ea typeface="+mn-ea"/>
              <a:cs typeface="+mn-cs"/>
            </a:rPr>
            <a:t>Sekajäte: </a:t>
          </a:r>
          <a:r>
            <a:rPr lang="fi-FI" sz="1200"/>
            <a:t>Kotitalouksissa ynnä muissa tuotettu jäte, joka jää jäljelle, kun hyötyjäte (biojätteet, paperi, kartonki ja pahvi, lasi ja metallit) on lajiteltu erikseen</a:t>
          </a:r>
          <a:endParaRPr lang="fi-FI" sz="1200" b="0" i="0" u="none" strike="noStrike" baseline="0">
            <a:solidFill>
              <a:schemeClr val="dk1"/>
            </a:solidFill>
            <a:effectLst/>
            <a:latin typeface="+mn-lt"/>
            <a:ea typeface="+mn-ea"/>
            <a:cs typeface="+mn-cs"/>
          </a:endParaRPr>
        </a:p>
        <a:p>
          <a:r>
            <a:rPr lang="fi-FI" sz="1200" b="0" i="0" u="none" strike="noStrike" baseline="0">
              <a:solidFill>
                <a:schemeClr val="dk1"/>
              </a:solidFill>
              <a:effectLst/>
              <a:latin typeface="+mn-lt"/>
              <a:ea typeface="+mn-ea"/>
              <a:cs typeface="+mn-cs"/>
            </a:rPr>
            <a:t>Biojätteet: </a:t>
          </a:r>
          <a:r>
            <a:rPr lang="fi-FI" sz="1200"/>
            <a:t>Biojätteitä ovat pääasiassa keittiöiden ruokajätteet ja muut biopohjaiset jätteet (lautasliinat, lemmikkieläinten puupohjaiset kuivikkeet)</a:t>
          </a:r>
          <a:endParaRPr lang="fi-FI" sz="1200" b="0" i="0" u="none" strike="noStrike" baseline="0">
            <a:solidFill>
              <a:schemeClr val="dk1"/>
            </a:solidFill>
            <a:effectLst/>
            <a:latin typeface="+mn-lt"/>
            <a:ea typeface="+mn-ea"/>
            <a:cs typeface="+mn-cs"/>
          </a:endParaRPr>
        </a:p>
        <a:p>
          <a:r>
            <a:rPr lang="fi-FI" sz="1200" b="0" i="0" u="none" strike="noStrike" baseline="0">
              <a:solidFill>
                <a:schemeClr val="dk1"/>
              </a:solidFill>
              <a:effectLst/>
              <a:latin typeface="+mn-lt"/>
              <a:ea typeface="+mn-ea"/>
              <a:cs typeface="+mn-cs"/>
            </a:rPr>
            <a:t>Paperi: </a:t>
          </a:r>
          <a:r>
            <a:rPr lang="fi-FI" sz="1200"/>
            <a:t>Paperijätteeseen kuuluvat kotitalouksista, toimistoista ynnä muista erikseen kerättävä paperi. Se koostuu aikakauslehdistä, sanomalehdistä, toimistopaperista ja kerätään kiinteistöistä.</a:t>
          </a:r>
          <a:endParaRPr lang="fi-FI" sz="1200" b="0" i="0" u="none" strike="noStrike" baseline="0">
            <a:solidFill>
              <a:schemeClr val="dk1"/>
            </a:solidFill>
            <a:effectLst/>
            <a:latin typeface="+mn-lt"/>
            <a:ea typeface="+mn-ea"/>
            <a:cs typeface="+mn-cs"/>
          </a:endParaRPr>
        </a:p>
        <a:p>
          <a:r>
            <a:rPr lang="fi-FI" sz="1200" b="0" i="0" u="none" strike="noStrike" baseline="0">
              <a:solidFill>
                <a:schemeClr val="dk1"/>
              </a:solidFill>
              <a:effectLst/>
              <a:latin typeface="+mn-lt"/>
              <a:ea typeface="+mn-ea"/>
              <a:cs typeface="+mn-cs"/>
            </a:rPr>
            <a:t>Kartonki ja pahvi: </a:t>
          </a:r>
          <a:r>
            <a:rPr lang="fi-FI" sz="1200"/>
            <a:t>Kartonki- ja pahvijätteisiin kuuluvat kotitalouksista, vähittäiskaupoista, toimistoista saatava aaltopahvi, nestepakkauskartonki ja kartonki ja pahvi, jotka erotellaan lähtöpaikassa ja kerätään kiinteistöistä.</a:t>
          </a:r>
          <a:endParaRPr lang="fi-FI" sz="1200" b="0" i="0" u="none" strike="noStrike" baseline="0">
            <a:solidFill>
              <a:schemeClr val="dk1"/>
            </a:solidFill>
            <a:effectLst/>
            <a:latin typeface="+mn-lt"/>
            <a:ea typeface="+mn-ea"/>
            <a:cs typeface="+mn-cs"/>
          </a:endParaRPr>
        </a:p>
        <a:p>
          <a:r>
            <a:rPr lang="fi-FI" sz="1200" b="0" i="0" u="none" strike="noStrike" baseline="0">
              <a:solidFill>
                <a:schemeClr val="dk1"/>
              </a:solidFill>
              <a:effectLst/>
              <a:latin typeface="+mn-lt"/>
              <a:ea typeface="+mn-ea"/>
              <a:cs typeface="+mn-cs"/>
            </a:rPr>
            <a:t>Lasi: </a:t>
          </a:r>
          <a:r>
            <a:rPr lang="fi-FI" sz="1200"/>
            <a:t>Lasijäte sisältää erikseen kerättävät pullot ja muut lasipakkaukset (jotka eivät kuulu juomapakkausten panttijärjestelmään). Ei sisällä lasilevyjä. Lasi kootaan alueellisiin keräyspisteisiin.</a:t>
          </a:r>
          <a:endParaRPr lang="fi-FI" sz="1200" b="0" i="0" u="none" strike="noStrike" baseline="0">
            <a:solidFill>
              <a:schemeClr val="dk1"/>
            </a:solidFill>
            <a:effectLst/>
            <a:latin typeface="+mn-lt"/>
            <a:ea typeface="+mn-ea"/>
            <a:cs typeface="+mn-cs"/>
          </a:endParaRPr>
        </a:p>
        <a:p>
          <a:r>
            <a:rPr lang="fi-FI" sz="1200" b="0" i="0" u="none" strike="noStrike" baseline="0">
              <a:solidFill>
                <a:schemeClr val="dk1"/>
              </a:solidFill>
              <a:effectLst/>
              <a:latin typeface="+mn-lt"/>
              <a:ea typeface="+mn-ea"/>
              <a:cs typeface="+mn-cs"/>
            </a:rPr>
            <a:t>Metallit: </a:t>
          </a:r>
          <a:r>
            <a:rPr lang="fi-FI" sz="1200"/>
            <a:t>Metallijätteeseen kuuluvat metallipakkaukset (säilyketölkit) ja muut pienet metalliesineet (eivät alumiinitölkit, jotka kuuluvat juomapakkausten panttijärjestelmään). Metallit kootaan alueellisiin keräyspisteisiin.</a:t>
          </a:r>
          <a:endParaRPr lang="fi-FI" sz="1200" b="0" i="0" u="none" strike="noStrike" baseline="0">
            <a:solidFill>
              <a:schemeClr val="dk1"/>
            </a:solidFill>
            <a:effectLst/>
            <a:latin typeface="+mn-lt"/>
            <a:ea typeface="+mn-ea"/>
            <a:cs typeface="+mn-cs"/>
          </a:endParaRPr>
        </a:p>
        <a:p>
          <a:r>
            <a:rPr lang="fi-FI" sz="1200" b="0" i="0" u="none" strike="noStrike" baseline="0">
              <a:solidFill>
                <a:schemeClr val="dk1"/>
              </a:solidFill>
              <a:effectLst/>
              <a:latin typeface="+mn-lt"/>
              <a:ea typeface="+mn-ea"/>
              <a:cs typeface="+mn-cs"/>
            </a:rPr>
            <a:t>Muovi: </a:t>
          </a:r>
          <a:r>
            <a:rPr lang="fi-FI" sz="1200"/>
            <a:t>Erikseen kerättävä muovi käsittää suuria määriä tasalaatuista muovia tuottavien elintarvikekauppojen, yritysten, toimistojen ja joidenkin muiden laitosten muovijätteen.</a:t>
          </a:r>
          <a:endParaRPr lang="fi-FI" sz="1200" b="0" i="0" u="none" strike="noStrike" baseline="0">
            <a:solidFill>
              <a:schemeClr val="dk1"/>
            </a:solidFill>
            <a:effectLst/>
            <a:latin typeface="+mn-lt"/>
            <a:ea typeface="+mn-ea"/>
            <a:cs typeface="+mn-cs"/>
          </a:endParaRPr>
        </a:p>
        <a:p>
          <a:r>
            <a:rPr lang="fi-FI" sz="1200" b="0" i="0" u="none" strike="noStrike" baseline="0">
              <a:solidFill>
                <a:schemeClr val="dk1"/>
              </a:solidFill>
              <a:effectLst/>
              <a:latin typeface="+mn-lt"/>
              <a:ea typeface="+mn-ea"/>
              <a:cs typeface="+mn-cs"/>
            </a:rPr>
            <a:t>Puu: </a:t>
          </a:r>
          <a:r>
            <a:rPr lang="fi-FI" sz="1200"/>
            <a:t>Käsittelemätön puujäte.</a:t>
          </a:r>
        </a:p>
        <a:p>
          <a:r>
            <a:rPr lang="fi-FI" sz="1200" b="0" i="0" u="none" strike="noStrike" baseline="0">
              <a:solidFill>
                <a:schemeClr val="dk1"/>
              </a:solidFill>
              <a:effectLst/>
              <a:latin typeface="+mn-lt"/>
              <a:ea typeface="+mn-ea"/>
              <a:cs typeface="+mn-cs"/>
            </a:rPr>
            <a:t>Rakennusjäte: R</a:t>
          </a:r>
          <a:r>
            <a:rPr lang="fi-FI" sz="1200"/>
            <a:t>akennustoiminnan tuotanto-, korjaus- ja purkujätteet.</a:t>
          </a:r>
          <a:endParaRPr lang="fi-FI" sz="1200" b="0" i="0" u="none" strike="noStrike" baseline="0">
            <a:solidFill>
              <a:schemeClr val="dk1"/>
            </a:solidFill>
            <a:effectLst/>
            <a:latin typeface="+mn-lt"/>
            <a:ea typeface="+mn-ea"/>
            <a:cs typeface="+mn-cs"/>
          </a:endParaRPr>
        </a:p>
        <a:p>
          <a:r>
            <a:rPr lang="fi-FI" sz="1200" b="0" i="0" u="none" strike="noStrike" baseline="0">
              <a:solidFill>
                <a:schemeClr val="dk1"/>
              </a:solidFill>
              <a:effectLst/>
              <a:latin typeface="+mn-lt"/>
              <a:ea typeface="+mn-ea"/>
              <a:cs typeface="+mn-cs"/>
            </a:rPr>
            <a:t>Energiajäte: E</a:t>
          </a:r>
          <a:r>
            <a:rPr lang="fi-FI" sz="1200"/>
            <a:t>nergiajäte on erikseen kerättävää jätettä, jota ei pystytä kierrättämään mutta joka voidaan hyödyntää energiana. HSY:n toiminta-alueen energiajäte on etupäässä suurista yrityksistä kerättävää puu-, paperi-, Pahvi- ja kartonkipakkausjätettä. Se saattaa sisältää myös pieniä määriä eroteltua energiajätettä (esim. muovia), joka on peräisin paikallisista keräyspisteistä.</a:t>
          </a:r>
          <a:endParaRPr lang="fi-FI" sz="1200" b="0" i="0" u="none" strike="noStrike" baseline="0">
            <a:solidFill>
              <a:schemeClr val="dk1"/>
            </a:solidFill>
            <a:effectLst/>
            <a:latin typeface="+mn-lt"/>
            <a:ea typeface="+mn-ea"/>
            <a:cs typeface="+mn-cs"/>
          </a:endParaRPr>
        </a:p>
        <a:p>
          <a:r>
            <a:rPr lang="fi-FI" sz="1200" b="0" i="0" u="none" strike="noStrike" baseline="0">
              <a:solidFill>
                <a:schemeClr val="dk1"/>
              </a:solidFill>
              <a:effectLst/>
              <a:latin typeface="+mn-lt"/>
              <a:ea typeface="+mn-ea"/>
              <a:cs typeface="+mn-cs"/>
            </a:rPr>
            <a:t>SER-jäte: S</a:t>
          </a:r>
          <a:r>
            <a:rPr lang="fi-FI" sz="1200"/>
            <a:t>ähkö- ja elektroniikkalaiteromu, joka kuuluu tuottajavastuujärjestelmään</a:t>
          </a:r>
          <a:endParaRPr lang="fi-FI" sz="1200" b="0" i="0" u="none" strike="noStrike" baseline="0">
            <a:solidFill>
              <a:schemeClr val="dk1"/>
            </a:solidFill>
            <a:effectLst/>
            <a:latin typeface="+mn-lt"/>
            <a:ea typeface="+mn-ea"/>
            <a:cs typeface="+mn-cs"/>
          </a:endParaRPr>
        </a:p>
        <a:p>
          <a:r>
            <a:rPr lang="fi-FI" sz="1200" b="0" i="0" u="none" strike="noStrike" baseline="0">
              <a:solidFill>
                <a:schemeClr val="dk1"/>
              </a:solidFill>
              <a:effectLst/>
              <a:latin typeface="+mn-lt"/>
              <a:ea typeface="+mn-ea"/>
              <a:cs typeface="+mn-cs"/>
            </a:rPr>
            <a:t>Vaarallinen jäte: V</a:t>
          </a:r>
          <a:r>
            <a:rPr lang="fi-FI" sz="1200"/>
            <a:t>aaralliseksi luokiteltu jäte, joka voidaan polttaa (tässä huomioidaan patterit ja akut)</a:t>
          </a:r>
          <a:endParaRPr lang="fi-FI" sz="1200" b="0" i="0" u="none" strike="noStrike" baseline="0">
            <a:solidFill>
              <a:schemeClr val="dk1"/>
            </a:solidFill>
            <a:effectLst/>
            <a:latin typeface="+mn-lt"/>
            <a:ea typeface="+mn-ea"/>
            <a:cs typeface="+mn-cs"/>
          </a:endParaRPr>
        </a:p>
      </xdr:txBody>
    </xdr:sp>
    <xdr:clientData/>
  </xdr:twoCellAnchor>
  <xdr:twoCellAnchor editAs="oneCell">
    <xdr:from>
      <xdr:col>10</xdr:col>
      <xdr:colOff>349251</xdr:colOff>
      <xdr:row>0</xdr:row>
      <xdr:rowOff>119062</xdr:rowOff>
    </xdr:from>
    <xdr:to>
      <xdr:col>11</xdr:col>
      <xdr:colOff>15877</xdr:colOff>
      <xdr:row>1</xdr:row>
      <xdr:rowOff>103475</xdr:rowOff>
    </xdr:to>
    <xdr:pic>
      <xdr:nvPicPr>
        <xdr:cNvPr id="3" name="Picture 2">
          <a:extLst>
            <a:ext uri="{FF2B5EF4-FFF2-40B4-BE49-F238E27FC236}">
              <a16:creationId xmlns:a16="http://schemas.microsoft.com/office/drawing/2014/main" id="{E978CEB9-FE79-4D95-8EDF-C8F42B08DAB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374939" y="119062"/>
          <a:ext cx="674688" cy="673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24</xdr:col>
      <xdr:colOff>607695</xdr:colOff>
      <xdr:row>2</xdr:row>
      <xdr:rowOff>1905</xdr:rowOff>
    </xdr:from>
    <xdr:to>
      <xdr:col>26</xdr:col>
      <xdr:colOff>27136</xdr:colOff>
      <xdr:row>3</xdr:row>
      <xdr:rowOff>408729</xdr:rowOff>
    </xdr:to>
    <xdr:pic>
      <xdr:nvPicPr>
        <xdr:cNvPr id="5" name="Kuva 4" descr="Sininen ja vihreä toisiinsa kietoutuneena pallona. Pallon kehällä Opetushallitus rahoittaa hanketta.">
          <a:extLst>
            <a:ext uri="{FF2B5EF4-FFF2-40B4-BE49-F238E27FC236}">
              <a16:creationId xmlns:a16="http://schemas.microsoft.com/office/drawing/2014/main" id="{6A07B3C1-7632-4194-8AF6-9B07495B66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018895" y="678180"/>
          <a:ext cx="631658" cy="664845"/>
        </a:xfrm>
        <a:prstGeom prst="rect">
          <a:avLst/>
        </a:prstGeom>
      </xdr:spPr>
    </xdr:pic>
    <xdr:clientData/>
  </xdr:twoCellAnchor>
  <xdr:twoCellAnchor editAs="oneCell">
    <xdr:from>
      <xdr:col>32</xdr:col>
      <xdr:colOff>0</xdr:colOff>
      <xdr:row>0</xdr:row>
      <xdr:rowOff>0</xdr:rowOff>
    </xdr:from>
    <xdr:to>
      <xdr:col>33</xdr:col>
      <xdr:colOff>20154</xdr:colOff>
      <xdr:row>5</xdr:row>
      <xdr:rowOff>104775</xdr:rowOff>
    </xdr:to>
    <xdr:pic>
      <xdr:nvPicPr>
        <xdr:cNvPr id="3" name="Kuva 2" descr="Sininen ja vihreä toisiinsa kietoutuneena pallona. Pallon kehällä Opetushallitus rahoittaa hanketta.">
          <a:extLst>
            <a:ext uri="{FF2B5EF4-FFF2-40B4-BE49-F238E27FC236}">
              <a16:creationId xmlns:a16="http://schemas.microsoft.com/office/drawing/2014/main" id="{9E3C4A7D-A862-4FD5-9054-D1B1FFE2A3F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012775" y="0"/>
          <a:ext cx="625943" cy="2678430"/>
        </a:xfrm>
        <a:prstGeom prst="rect">
          <a:avLst/>
        </a:prstGeom>
      </xdr:spPr>
    </xdr:pic>
    <xdr:clientData/>
  </xdr:twoCellAnchor>
  <xdr:twoCellAnchor>
    <xdr:from>
      <xdr:col>0</xdr:col>
      <xdr:colOff>93980</xdr:colOff>
      <xdr:row>49</xdr:row>
      <xdr:rowOff>88266</xdr:rowOff>
    </xdr:from>
    <xdr:to>
      <xdr:col>12</xdr:col>
      <xdr:colOff>93980</xdr:colOff>
      <xdr:row>60</xdr:row>
      <xdr:rowOff>142875</xdr:rowOff>
    </xdr:to>
    <xdr:sp macro="" textlink="">
      <xdr:nvSpPr>
        <xdr:cNvPr id="6" name="TextBox 1">
          <a:extLst>
            <a:ext uri="{FF2B5EF4-FFF2-40B4-BE49-F238E27FC236}">
              <a16:creationId xmlns:a16="http://schemas.microsoft.com/office/drawing/2014/main" id="{E8555CDA-29BE-40CB-8E24-77B86C9C303F}"/>
            </a:ext>
          </a:extLst>
        </xdr:cNvPr>
        <xdr:cNvSpPr txBox="1"/>
      </xdr:nvSpPr>
      <xdr:spPr>
        <a:xfrm>
          <a:off x="93980" y="10108566"/>
          <a:ext cx="15992475" cy="2254884"/>
        </a:xfrm>
        <a:prstGeom prst="rect">
          <a:avLst/>
        </a:prstGeom>
        <a:noFill/>
        <a:ln w="38100" cmpd="sng">
          <a:solidFill>
            <a:schemeClr val="accent6">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300" b="0" i="0" u="none" strike="noStrike" baseline="0">
              <a:solidFill>
                <a:schemeClr val="dk1"/>
              </a:solidFill>
              <a:effectLst/>
              <a:latin typeface="+mn-lt"/>
              <a:ea typeface="+mn-ea"/>
              <a:cs typeface="+mn-cs"/>
            </a:rPr>
            <a:t>Ravintopalveluiden hiilidioksidipäästäjen laskemiseen on esitetty kolme tapaa:</a:t>
          </a:r>
          <a:endParaRPr lang="fi-FI" sz="1300" b="0" i="0" u="none" strike="noStrike">
            <a:solidFill>
              <a:schemeClr val="dk1"/>
            </a:solidFill>
            <a:effectLst/>
            <a:latin typeface="+mn-lt"/>
            <a:ea typeface="+mn-ea"/>
            <a:cs typeface="+mn-cs"/>
          </a:endParaRPr>
        </a:p>
        <a:p>
          <a:r>
            <a:rPr lang="fi-FI" sz="1300" b="0" i="0" u="none" strike="noStrike">
              <a:solidFill>
                <a:schemeClr val="dk1"/>
              </a:solidFill>
              <a:effectLst/>
              <a:latin typeface="+mn-lt"/>
              <a:ea typeface="+mn-ea"/>
              <a:cs typeface="+mn-cs"/>
            </a:rPr>
            <a:t>1. Jos</a:t>
          </a:r>
          <a:r>
            <a:rPr lang="fi-FI" sz="1300" b="0" i="0" u="none" strike="noStrike" baseline="0">
              <a:solidFill>
                <a:schemeClr val="dk1"/>
              </a:solidFill>
              <a:effectLst/>
              <a:latin typeface="+mn-lt"/>
              <a:ea typeface="+mn-ea"/>
              <a:cs typeface="+mn-cs"/>
            </a:rPr>
            <a:t> organisaatiossa pystytään laskemaan yllämainittujen elintarvikeyhmittelyn mukaisesti ostomäärät ko. kalenterivuodelta, niin käytetään ylempää taulukkoa.</a:t>
          </a:r>
        </a:p>
        <a:p>
          <a:r>
            <a:rPr lang="fi-FI" sz="1300" b="0" i="0" u="none" strike="noStrike" baseline="0">
              <a:solidFill>
                <a:schemeClr val="dk1"/>
              </a:solidFill>
              <a:effectLst/>
              <a:latin typeface="+mn-lt"/>
              <a:ea typeface="+mn-ea"/>
              <a:cs typeface="+mn-cs"/>
            </a:rPr>
            <a:t>2. Jos organisaatiossa pystytään laskemaan yllämainittujen omissa ravintoloissa ja/tai työpaikalla järjestetyn oppimisen ja/tai vuokratiloissa tai omissa tiloissa palveluntuottajalta ostettujen ruokailujen lukumäärät ja kerrotaan se annoskohtaisellä päästökeskiarvolla päästökerrointa.</a:t>
          </a:r>
        </a:p>
        <a:p>
          <a:pPr marL="0" marR="0" lvl="0" indent="0" defTabSz="914400" eaLnBrk="1" fontAlgn="auto" latinLnBrk="0" hangingPunct="1">
            <a:lnSpc>
              <a:spcPct val="100000"/>
            </a:lnSpc>
            <a:spcBef>
              <a:spcPts val="0"/>
            </a:spcBef>
            <a:spcAft>
              <a:spcPts val="0"/>
            </a:spcAft>
            <a:buClrTx/>
            <a:buSzTx/>
            <a:buFontTx/>
            <a:buNone/>
            <a:tabLst/>
            <a:defRPr/>
          </a:pPr>
          <a:r>
            <a:rPr lang="fi-FI" sz="1300" b="0" i="0" u="none" strike="noStrike" baseline="0">
              <a:solidFill>
                <a:schemeClr val="dk1"/>
              </a:solidFill>
              <a:effectLst/>
              <a:latin typeface="+mn-lt"/>
              <a:ea typeface="+mn-ea"/>
              <a:cs typeface="+mn-cs"/>
            </a:rPr>
            <a:t>3. </a:t>
          </a:r>
          <a:r>
            <a:rPr lang="fi-FI" sz="1300" b="0" i="0" baseline="0">
              <a:solidFill>
                <a:schemeClr val="dk1"/>
              </a:solidFill>
              <a:effectLst/>
              <a:latin typeface="+mn-lt"/>
              <a:ea typeface="+mn-ea"/>
              <a:cs typeface="+mn-cs"/>
            </a:rPr>
            <a:t>Jos organisaatiossa pystytään laskemaan yllämainittujen omissa ravintoloissa ja/tai työpaikalla järjestetyn oppimisen ja/tai vuokratiloissa tai omissa tiloissa palveluntuottajalta ostettujen ruokailujen euromäärät ja kerrotaan se taulukossa mainitulla päästökertoimella.</a:t>
          </a:r>
          <a:endParaRPr lang="fi-FI" sz="1300">
            <a:effectLst/>
          </a:endParaRPr>
        </a:p>
        <a:p>
          <a:r>
            <a:rPr lang="fi-FI" sz="1300" b="0" i="0" u="none" strike="noStrike" baseline="0">
              <a:solidFill>
                <a:schemeClr val="dk1"/>
              </a:solidFill>
              <a:effectLst/>
              <a:latin typeface="+mn-lt"/>
              <a:ea typeface="+mn-ea"/>
              <a:cs typeface="+mn-cs"/>
            </a:rPr>
            <a:t>Opiskelijaruokailuihin lasketaan mukaan myös mahdolliset henkilöstöruokailut omista ravintoloista.</a:t>
          </a:r>
        </a:p>
        <a:p>
          <a:r>
            <a:rPr lang="fi-FI" sz="1300" b="0" i="0" u="none" strike="noStrike" baseline="0">
              <a:solidFill>
                <a:schemeClr val="dk1"/>
              </a:solidFill>
              <a:effectLst/>
              <a:latin typeface="+mn-lt"/>
              <a:ea typeface="+mn-ea"/>
              <a:cs typeface="+mn-cs"/>
            </a:rPr>
            <a:t>Juomaveden CO2-päästöarvo on nolla, joten sitä ei ole esitetty Ostettujen elintarvikkeiden riveillä.</a:t>
          </a:r>
        </a:p>
        <a:p>
          <a:endParaRPr lang="fi-FI" sz="1300" b="0" i="0" u="none" strike="noStrike" baseline="0">
            <a:solidFill>
              <a:schemeClr val="dk1"/>
            </a:solidFill>
            <a:effectLst/>
            <a:latin typeface="+mn-lt"/>
            <a:ea typeface="+mn-ea"/>
            <a:cs typeface="+mn-cs"/>
          </a:endParaRPr>
        </a:p>
        <a:p>
          <a:r>
            <a:rPr lang="fi-FI" sz="1300" b="0" i="0" u="none" strike="noStrike" baseline="0">
              <a:solidFill>
                <a:schemeClr val="dk1"/>
              </a:solidFill>
              <a:effectLst/>
              <a:latin typeface="+mn-lt"/>
              <a:ea typeface="+mn-ea"/>
              <a:cs typeface="+mn-cs"/>
            </a:rPr>
            <a:t>Voit halutessasi lisätä elintarvikkeita taulukkoon ja hakea päästökertoimia LUKE:n FoodGWP-tietokannasta: https://etsin.fairdata.fi/dataset/50de6ed6-50ea-44ac-992a-c80e94a1a065 </a:t>
          </a:r>
        </a:p>
      </xdr:txBody>
    </xdr:sp>
    <xdr:clientData/>
  </xdr:twoCellAnchor>
  <xdr:twoCellAnchor editAs="oneCell">
    <xdr:from>
      <xdr:col>10</xdr:col>
      <xdr:colOff>774487</xdr:colOff>
      <xdr:row>0</xdr:row>
      <xdr:rowOff>40428</xdr:rowOff>
    </xdr:from>
    <xdr:to>
      <xdr:col>11</xdr:col>
      <xdr:colOff>479001</xdr:colOff>
      <xdr:row>1</xdr:row>
      <xdr:rowOff>142305</xdr:rowOff>
    </xdr:to>
    <xdr:pic>
      <xdr:nvPicPr>
        <xdr:cNvPr id="7" name="Kuva 6" descr="Sininen ja vihreä toisiinsa kietoutuneena pallona. Pallon kehällä Opetushallitus rahoittaa hanketta.">
          <a:extLst>
            <a:ext uri="{FF2B5EF4-FFF2-40B4-BE49-F238E27FC236}">
              <a16:creationId xmlns:a16="http://schemas.microsoft.com/office/drawing/2014/main" id="{DDD6EE90-1474-42B5-BA57-D8C3BC411C1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934987" y="40428"/>
          <a:ext cx="798195" cy="783655"/>
        </a:xfrm>
        <a:prstGeom prst="rect">
          <a:avLst/>
        </a:prstGeom>
      </xdr:spPr>
    </xdr:pic>
    <xdr:clientData/>
  </xdr:twoCellAnchor>
  <xdr:twoCellAnchor editAs="oneCell">
    <xdr:from>
      <xdr:col>11</xdr:col>
      <xdr:colOff>533971</xdr:colOff>
      <xdr:row>0</xdr:row>
      <xdr:rowOff>90714</xdr:rowOff>
    </xdr:from>
    <xdr:to>
      <xdr:col>12</xdr:col>
      <xdr:colOff>235858</xdr:colOff>
      <xdr:row>1</xdr:row>
      <xdr:rowOff>54429</xdr:rowOff>
    </xdr:to>
    <xdr:pic>
      <xdr:nvPicPr>
        <xdr:cNvPr id="4" name="Picture 3">
          <a:extLst>
            <a:ext uri="{FF2B5EF4-FFF2-40B4-BE49-F238E27FC236}">
              <a16:creationId xmlns:a16="http://schemas.microsoft.com/office/drawing/2014/main" id="{30A3D5C4-A4FA-4A45-9CCD-AB4F50EBE7F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173114" y="90714"/>
          <a:ext cx="645316" cy="6440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38725</xdr:colOff>
      <xdr:row>0</xdr:row>
      <xdr:rowOff>0</xdr:rowOff>
    </xdr:from>
    <xdr:to>
      <xdr:col>12</xdr:col>
      <xdr:colOff>132443</xdr:colOff>
      <xdr:row>1</xdr:row>
      <xdr:rowOff>210571</xdr:rowOff>
    </xdr:to>
    <xdr:pic>
      <xdr:nvPicPr>
        <xdr:cNvPr id="9" name="Kuva 8" descr="Sininen ja vihreä toisiinsa kietoutuneena pallona. Pallon kehällä Opetushallitus rahoittaa hanketta.">
          <a:extLst>
            <a:ext uri="{FF2B5EF4-FFF2-40B4-BE49-F238E27FC236}">
              <a16:creationId xmlns:a16="http://schemas.microsoft.com/office/drawing/2014/main" id="{2F3C7362-D32E-46AE-857D-E019F91F04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444982" y="0"/>
          <a:ext cx="875675" cy="875325"/>
        </a:xfrm>
        <a:prstGeom prst="rect">
          <a:avLst/>
        </a:prstGeom>
      </xdr:spPr>
    </xdr:pic>
    <xdr:clientData/>
  </xdr:twoCellAnchor>
  <xdr:twoCellAnchor>
    <xdr:from>
      <xdr:col>0</xdr:col>
      <xdr:colOff>66675</xdr:colOff>
      <xdr:row>22</xdr:row>
      <xdr:rowOff>161925</xdr:rowOff>
    </xdr:from>
    <xdr:to>
      <xdr:col>8</xdr:col>
      <xdr:colOff>2522045</xdr:colOff>
      <xdr:row>30</xdr:row>
      <xdr:rowOff>639536</xdr:rowOff>
    </xdr:to>
    <xdr:sp macro="" textlink="">
      <xdr:nvSpPr>
        <xdr:cNvPr id="2" name="TextBox 1">
          <a:extLst>
            <a:ext uri="{FF2B5EF4-FFF2-40B4-BE49-F238E27FC236}">
              <a16:creationId xmlns:a16="http://schemas.microsoft.com/office/drawing/2014/main" id="{484F4BD2-7469-46E9-B70E-FD387E841E5C}"/>
            </a:ext>
          </a:extLst>
        </xdr:cNvPr>
        <xdr:cNvSpPr txBox="1"/>
      </xdr:nvSpPr>
      <xdr:spPr>
        <a:xfrm>
          <a:off x="66675" y="7087961"/>
          <a:ext cx="15695120" cy="2790825"/>
        </a:xfrm>
        <a:prstGeom prst="rect">
          <a:avLst/>
        </a:prstGeom>
        <a:noFill/>
        <a:ln w="38100" cmpd="sng">
          <a:solidFill>
            <a:schemeClr val="accent6">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300" b="0" i="0" u="none" strike="noStrike" baseline="0">
              <a:solidFill>
                <a:schemeClr val="dk1"/>
              </a:solidFill>
              <a:effectLst/>
              <a:latin typeface="+mn-lt"/>
              <a:ea typeface="+mn-ea"/>
              <a:cs typeface="+mn-cs"/>
            </a:rPr>
            <a:t>Ohje: Laske jokainen rivi joko B- tai F-sarakkeen mukaan. Jos lasket molemmilla, niin samat päästöt lasketaan tuplana.</a:t>
          </a:r>
        </a:p>
        <a:p>
          <a:endParaRPr lang="fi-FI" sz="1300" b="0" i="0" u="none" strike="noStrike" baseline="0">
            <a:solidFill>
              <a:schemeClr val="dk1"/>
            </a:solidFill>
            <a:effectLst/>
            <a:latin typeface="+mn-lt"/>
            <a:ea typeface="+mn-ea"/>
            <a:cs typeface="+mn-cs"/>
          </a:endParaRPr>
        </a:p>
        <a:p>
          <a:r>
            <a:rPr lang="fi-FI" sz="1300" b="0" i="0" u="none" strike="noStrike" baseline="0">
              <a:solidFill>
                <a:schemeClr val="dk1"/>
              </a:solidFill>
              <a:effectLst/>
              <a:latin typeface="+mn-lt"/>
              <a:ea typeface="+mn-ea"/>
              <a:cs typeface="+mn-cs"/>
            </a:rPr>
            <a:t>Huom. voit 2025 alkaen sisällyttää myös työmatkaliikenteen ja opiskelijoiden liikkumisen päästöt soluihin B3 ja B4.</a:t>
          </a:r>
        </a:p>
        <a:p>
          <a:endParaRPr lang="fi-FI" sz="1300" b="0" i="0" u="none" strike="noStrike" baseline="0">
            <a:solidFill>
              <a:schemeClr val="dk1"/>
            </a:solidFill>
            <a:effectLst/>
            <a:latin typeface="+mn-lt"/>
            <a:ea typeface="+mn-ea"/>
            <a:cs typeface="+mn-cs"/>
          </a:endParaRPr>
        </a:p>
        <a:p>
          <a:r>
            <a:rPr lang="fi-FI" sz="1300" b="0" i="0" u="none" strike="noStrike" baseline="0">
              <a:solidFill>
                <a:schemeClr val="dk1"/>
              </a:solidFill>
              <a:effectLst/>
              <a:latin typeface="+mn-lt"/>
              <a:ea typeface="+mn-ea"/>
              <a:cs typeface="+mn-cs"/>
            </a:rPr>
            <a:t>Majoittumisten päästöt voit myös laskea tarkemmin hotellihuonekohtaisia päästökertoimia, ja lisätä arvon soluun D14 (huom. muista muuttaa kilot tonneiksi):</a:t>
          </a:r>
        </a:p>
        <a:p>
          <a:r>
            <a:rPr lang="fi-FI" sz="1300" b="0" i="0" u="none" strike="noStrike" baseline="0">
              <a:solidFill>
                <a:schemeClr val="dk1"/>
              </a:solidFill>
              <a:effectLst/>
              <a:latin typeface="+mn-lt"/>
              <a:ea typeface="+mn-ea"/>
              <a:cs typeface="+mn-cs"/>
            </a:rPr>
            <a:t>- Hotelliyöpyminen Suomessa 11,8 kgCO2e per huone (DEFRAn päästötietokanta vuodelta 2020)</a:t>
          </a:r>
        </a:p>
        <a:p>
          <a:r>
            <a:rPr lang="fi-FI" sz="1300" b="0" i="0" u="none" strike="noStrike" baseline="0">
              <a:solidFill>
                <a:schemeClr val="dk1"/>
              </a:solidFill>
              <a:effectLst/>
              <a:latin typeface="+mn-lt"/>
              <a:ea typeface="+mn-ea"/>
              <a:cs typeface="+mn-cs"/>
            </a:rPr>
            <a:t>- Hotelliyöpyminen muualla Euroopassa keskimäärin 22,8 kgCO2e per huone (DEFRAn päästötietokanta vuodelta 2020, laskettu Euroopan maiden keskiarvo)</a:t>
          </a:r>
        </a:p>
        <a:p>
          <a:endParaRPr lang="fi-FI" sz="1300" b="0" i="0" u="none" strike="noStrike" baseline="0">
            <a:solidFill>
              <a:schemeClr val="dk1"/>
            </a:solidFill>
            <a:effectLst/>
            <a:latin typeface="+mn-lt"/>
            <a:ea typeface="+mn-ea"/>
            <a:cs typeface="+mn-cs"/>
          </a:endParaRPr>
        </a:p>
        <a:p>
          <a:r>
            <a:rPr lang="fi-FI" sz="1300" b="0" i="0" u="none" strike="noStrike" baseline="0">
              <a:solidFill>
                <a:schemeClr val="dk1"/>
              </a:solidFill>
              <a:effectLst/>
              <a:latin typeface="+mn-lt"/>
              <a:ea typeface="+mn-ea"/>
              <a:cs typeface="+mn-cs"/>
            </a:rPr>
            <a:t>Lentomatkojen hiilidioksidipäästöjen laskeminen alla olevilla laskureilla:</a:t>
          </a:r>
          <a:endParaRPr lang="fi-FI" sz="1300" b="0" i="0" u="none" strike="noStrike">
            <a:solidFill>
              <a:schemeClr val="dk1"/>
            </a:solidFill>
            <a:effectLst/>
            <a:latin typeface="+mn-lt"/>
            <a:ea typeface="+mn-ea"/>
            <a:cs typeface="+mn-cs"/>
          </a:endParaRPr>
        </a:p>
        <a:p>
          <a:r>
            <a:rPr lang="fi-FI" sz="1300" b="0" i="0" u="none" strike="noStrike">
              <a:solidFill>
                <a:schemeClr val="dk1"/>
              </a:solidFill>
              <a:effectLst/>
              <a:latin typeface="+mn-lt"/>
              <a:ea typeface="+mn-ea"/>
              <a:cs typeface="+mn-cs"/>
            </a:rPr>
            <a:t>- ICAO:n ja Finnairin</a:t>
          </a:r>
          <a:r>
            <a:rPr lang="fi-FI" sz="1300" b="0" i="0" u="none" strike="noStrike" baseline="0">
              <a:solidFill>
                <a:schemeClr val="dk1"/>
              </a:solidFill>
              <a:effectLst/>
              <a:latin typeface="+mn-lt"/>
              <a:ea typeface="+mn-ea"/>
              <a:cs typeface="+mn-cs"/>
            </a:rPr>
            <a:t> laskureissa tarvitaan vähiten tietoa lennoista, käytännössä riittää alku- ja päätepiste.</a:t>
          </a:r>
        </a:p>
        <a:p>
          <a:r>
            <a:rPr lang="fi-FI" sz="1300" b="0" i="0" u="none" strike="noStrike" baseline="0">
              <a:solidFill>
                <a:schemeClr val="dk1"/>
              </a:solidFill>
              <a:effectLst/>
              <a:latin typeface="+mn-lt"/>
              <a:ea typeface="+mn-ea"/>
              <a:cs typeface="+mn-cs"/>
            </a:rPr>
            <a:t>- Atmosfair ja MyClimate vaativat tarkempaa tietoa esim. lentokonetyyppiä ja/tai lentoyhtiöstä.</a:t>
          </a:r>
        </a:p>
        <a:p>
          <a:r>
            <a:rPr lang="fi-FI" sz="1300" b="0" i="0" u="none" strike="noStrike" baseline="0">
              <a:solidFill>
                <a:schemeClr val="dk1"/>
              </a:solidFill>
              <a:effectLst/>
              <a:latin typeface="+mn-lt"/>
              <a:ea typeface="+mn-ea"/>
              <a:cs typeface="+mn-cs"/>
            </a:rPr>
            <a:t>- laskureissa oletuksena matkustusluokka economy tai vastaava.</a:t>
          </a:r>
        </a:p>
        <a:p>
          <a:r>
            <a:rPr lang="fi-FI" sz="1300" b="0" i="0" u="none" strike="noStrike" baseline="0">
              <a:solidFill>
                <a:schemeClr val="dk1"/>
              </a:solidFill>
              <a:effectLst/>
              <a:latin typeface="+mn-lt"/>
              <a:ea typeface="+mn-ea"/>
              <a:cs typeface="+mn-cs"/>
            </a:rPr>
            <a:t>Jos lasket lentojen päästöt jollakin laskurilla, niin syötä saatu päästöarvo sarakkeesee G14. (HUOM! Jos käytät ICAO:n tai Finnairin laskuria, niin kerro saatu päästöarvo kahdella. Ns. RFI-kertoimen vaikutus)</a:t>
          </a:r>
        </a:p>
      </xdr:txBody>
    </xdr:sp>
    <xdr:clientData/>
  </xdr:twoCellAnchor>
  <xdr:twoCellAnchor editAs="oneCell">
    <xdr:from>
      <xdr:col>10</xdr:col>
      <xdr:colOff>145145</xdr:colOff>
      <xdr:row>0</xdr:row>
      <xdr:rowOff>99785</xdr:rowOff>
    </xdr:from>
    <xdr:to>
      <xdr:col>11</xdr:col>
      <xdr:colOff>49885</xdr:colOff>
      <xdr:row>1</xdr:row>
      <xdr:rowOff>121104</xdr:rowOff>
    </xdr:to>
    <xdr:pic>
      <xdr:nvPicPr>
        <xdr:cNvPr id="3" name="Picture 2">
          <a:extLst>
            <a:ext uri="{FF2B5EF4-FFF2-40B4-BE49-F238E27FC236}">
              <a16:creationId xmlns:a16="http://schemas.microsoft.com/office/drawing/2014/main" id="{F42B2DD4-9CC6-4C11-AD64-F180C541267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881931" y="99785"/>
          <a:ext cx="699850" cy="698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26</xdr:col>
      <xdr:colOff>0</xdr:colOff>
      <xdr:row>0</xdr:row>
      <xdr:rowOff>0</xdr:rowOff>
    </xdr:from>
    <xdr:to>
      <xdr:col>27</xdr:col>
      <xdr:colOff>22695</xdr:colOff>
      <xdr:row>0</xdr:row>
      <xdr:rowOff>670560</xdr:rowOff>
    </xdr:to>
    <xdr:pic>
      <xdr:nvPicPr>
        <xdr:cNvPr id="4" name="Kuva 3" descr="Sininen ja vihreä toisiinsa kietoutuneena pallona. Pallon kehällä Opetushallitus rahoittaa hanketta.">
          <a:extLst>
            <a:ext uri="{FF2B5EF4-FFF2-40B4-BE49-F238E27FC236}">
              <a16:creationId xmlns:a16="http://schemas.microsoft.com/office/drawing/2014/main" id="{A2F2B225-408A-4613-919E-464153C7F5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49600" y="0"/>
          <a:ext cx="618323" cy="657225"/>
        </a:xfrm>
        <a:prstGeom prst="rect">
          <a:avLst/>
        </a:prstGeom>
      </xdr:spPr>
    </xdr:pic>
    <xdr:clientData/>
  </xdr:twoCellAnchor>
  <xdr:twoCellAnchor editAs="oneCell">
    <xdr:from>
      <xdr:col>21</xdr:col>
      <xdr:colOff>0</xdr:colOff>
      <xdr:row>0</xdr:row>
      <xdr:rowOff>0</xdr:rowOff>
    </xdr:from>
    <xdr:to>
      <xdr:col>22</xdr:col>
      <xdr:colOff>25233</xdr:colOff>
      <xdr:row>0</xdr:row>
      <xdr:rowOff>669290</xdr:rowOff>
    </xdr:to>
    <xdr:pic>
      <xdr:nvPicPr>
        <xdr:cNvPr id="5" name="Kuva 4" descr="Sininen ja vihreä toisiinsa kietoutuneena pallona. Pallon kehällä Opetushallitus rahoittaa hanketta.">
          <a:extLst>
            <a:ext uri="{FF2B5EF4-FFF2-40B4-BE49-F238E27FC236}">
              <a16:creationId xmlns:a16="http://schemas.microsoft.com/office/drawing/2014/main" id="{CAE02E32-2E91-4628-B159-4C2F542F8A3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574750" y="0"/>
          <a:ext cx="625943" cy="666750"/>
        </a:xfrm>
        <a:prstGeom prst="rect">
          <a:avLst/>
        </a:prstGeom>
      </xdr:spPr>
    </xdr:pic>
    <xdr:clientData/>
  </xdr:twoCellAnchor>
  <xdr:twoCellAnchor editAs="oneCell">
    <xdr:from>
      <xdr:col>5</xdr:col>
      <xdr:colOff>1081394</xdr:colOff>
      <xdr:row>1</xdr:row>
      <xdr:rowOff>17400</xdr:rowOff>
    </xdr:from>
    <xdr:to>
      <xdr:col>5</xdr:col>
      <xdr:colOff>1804987</xdr:colOff>
      <xdr:row>3</xdr:row>
      <xdr:rowOff>185359</xdr:rowOff>
    </xdr:to>
    <xdr:pic>
      <xdr:nvPicPr>
        <xdr:cNvPr id="6" name="Kuva 5" descr="Sininen ja vihreä toisiinsa kietoutuneena pallona. Pallon kehällä Opetushallitus rahoittaa hanketta.">
          <a:extLst>
            <a:ext uri="{FF2B5EF4-FFF2-40B4-BE49-F238E27FC236}">
              <a16:creationId xmlns:a16="http://schemas.microsoft.com/office/drawing/2014/main" id="{E6192D26-CDF0-4A88-A54B-C7CFEF39469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566707" y="700025"/>
          <a:ext cx="723593" cy="779147"/>
        </a:xfrm>
        <a:prstGeom prst="rect">
          <a:avLst/>
        </a:prstGeom>
      </xdr:spPr>
    </xdr:pic>
    <xdr:clientData/>
  </xdr:twoCellAnchor>
  <xdr:twoCellAnchor>
    <xdr:from>
      <xdr:col>0</xdr:col>
      <xdr:colOff>98013</xdr:colOff>
      <xdr:row>25</xdr:row>
      <xdr:rowOff>0</xdr:rowOff>
    </xdr:from>
    <xdr:to>
      <xdr:col>5</xdr:col>
      <xdr:colOff>98222</xdr:colOff>
      <xdr:row>30</xdr:row>
      <xdr:rowOff>67733</xdr:rowOff>
    </xdr:to>
    <xdr:sp macro="" textlink="">
      <xdr:nvSpPr>
        <xdr:cNvPr id="3" name="TextBox 1">
          <a:extLst>
            <a:ext uri="{FF2B5EF4-FFF2-40B4-BE49-F238E27FC236}">
              <a16:creationId xmlns:a16="http://schemas.microsoft.com/office/drawing/2014/main" id="{88B06181-6683-4398-A5E2-B7CEDEBAD583}"/>
            </a:ext>
          </a:extLst>
        </xdr:cNvPr>
        <xdr:cNvSpPr txBox="1"/>
      </xdr:nvSpPr>
      <xdr:spPr>
        <a:xfrm>
          <a:off x="98013" y="6011333"/>
          <a:ext cx="9923142" cy="999067"/>
        </a:xfrm>
        <a:prstGeom prst="rect">
          <a:avLst/>
        </a:prstGeom>
        <a:noFill/>
        <a:ln w="38100" cmpd="sng">
          <a:solidFill>
            <a:schemeClr val="accent6">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300" b="0" i="0" u="none" strike="noStrike" baseline="0">
              <a:solidFill>
                <a:schemeClr val="dk1"/>
              </a:solidFill>
              <a:effectLst/>
              <a:latin typeface="+mn-lt"/>
              <a:ea typeface="+mn-ea"/>
              <a:cs typeface="+mn-cs"/>
            </a:rPr>
            <a:t>Energian tuotannon ja jakelun hiilidioksidipäästäjen laskeminen:</a:t>
          </a:r>
        </a:p>
        <a:p>
          <a:r>
            <a:rPr lang="fi-FI" sz="1300" b="0" i="0" u="none" strike="noStrike" baseline="0">
              <a:solidFill>
                <a:schemeClr val="dk1"/>
              </a:solidFill>
              <a:effectLst/>
              <a:latin typeface="+mn-lt"/>
              <a:ea typeface="+mn-ea"/>
              <a:cs typeface="+mn-cs"/>
            </a:rPr>
            <a:t>- kohdassa "Ostettu lämpöenergia / kaukolämpö" hiilidioksipäästö lasketaan organisaation lämpöenergia ja/tai kaukolämmön sekä jäähdytyksen  </a:t>
          </a:r>
        </a:p>
        <a:p>
          <a:r>
            <a:rPr lang="fi-FI" sz="1300" b="0" i="0" u="none" strike="noStrike" baseline="0">
              <a:solidFill>
                <a:schemeClr val="dk1"/>
              </a:solidFill>
              <a:effectLst/>
              <a:latin typeface="+mn-lt"/>
              <a:ea typeface="+mn-ea"/>
              <a:cs typeface="+mn-cs"/>
            </a:rPr>
            <a:t>   kokonaispäästöistä lämpö- ja jäähdytysnergian tuotannon ja jakelun hiilidioksidipäästöt tutkimuksessa lasketun prosenttiosuuden mukaan. </a:t>
          </a:r>
        </a:p>
        <a:p>
          <a:r>
            <a:rPr lang="fi-FI" sz="1300" b="0" i="0" u="none" strike="noStrike" baseline="0">
              <a:solidFill>
                <a:schemeClr val="dk1"/>
              </a:solidFill>
              <a:effectLst/>
              <a:latin typeface="+mn-lt"/>
              <a:ea typeface="+mn-ea"/>
              <a:cs typeface="+mn-cs"/>
            </a:rPr>
            <a:t>- jos sähkön tuotantotapaa ei saa tarkkaan selvitettyä, niin käytä silloin riviä 10.</a:t>
          </a:r>
        </a:p>
      </xdr:txBody>
    </xdr:sp>
    <xdr:clientData/>
  </xdr:twoCellAnchor>
  <xdr:twoCellAnchor editAs="oneCell">
    <xdr:from>
      <xdr:col>5</xdr:col>
      <xdr:colOff>325530</xdr:colOff>
      <xdr:row>1</xdr:row>
      <xdr:rowOff>55562</xdr:rowOff>
    </xdr:from>
    <xdr:to>
      <xdr:col>5</xdr:col>
      <xdr:colOff>1001522</xdr:colOff>
      <xdr:row>3</xdr:row>
      <xdr:rowOff>111126</xdr:rowOff>
    </xdr:to>
    <xdr:pic>
      <xdr:nvPicPr>
        <xdr:cNvPr id="7" name="Picture 6">
          <a:extLst>
            <a:ext uri="{FF2B5EF4-FFF2-40B4-BE49-F238E27FC236}">
              <a16:creationId xmlns:a16="http://schemas.microsoft.com/office/drawing/2014/main" id="{06974316-E8D1-4A3C-B295-4B0B3F2E703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247405" y="738187"/>
          <a:ext cx="675992" cy="674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joonas.raaska@sykli.fi" TargetMode="External"/><Relationship Id="rId1" Type="http://schemas.openxmlformats.org/officeDocument/2006/relationships/hyperlink" Target="mailto:timo.huurinainen@luovi.fi"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8" Type="http://schemas.openxmlformats.org/officeDocument/2006/relationships/drawing" Target="../drawings/drawing13.xml"/><Relationship Id="rId3" Type="http://schemas.openxmlformats.org/officeDocument/2006/relationships/hyperlink" Target="https://www.klpaastolaskuri.fi/" TargetMode="External"/><Relationship Id="rId7" Type="http://schemas.openxmlformats.org/officeDocument/2006/relationships/printerSettings" Target="../printerSettings/printerSettings11.bin"/><Relationship Id="rId2" Type="http://schemas.openxmlformats.org/officeDocument/2006/relationships/hyperlink" Target="http://lipasto.vtt.fi/yksikkopaastot/" TargetMode="External"/><Relationship Id="rId1" Type="http://schemas.openxmlformats.org/officeDocument/2006/relationships/hyperlink" Target="http://lipasto.vtt.fi/yksikkopaastot/" TargetMode="External"/><Relationship Id="rId6" Type="http://schemas.openxmlformats.org/officeDocument/2006/relationships/hyperlink" Target="http://lipasto.vtt.fi/yksikkopaastot/" TargetMode="External"/><Relationship Id="rId5" Type="http://schemas.openxmlformats.org/officeDocument/2006/relationships/hyperlink" Target="https://www.lt.fi/fi/ymparistonetti/hiilijalanjalkiraportointi" TargetMode="External"/><Relationship Id="rId4" Type="http://schemas.openxmlformats.org/officeDocument/2006/relationships/hyperlink" Target="https://julkaisut.valtioneuvosto.fi/bitstream/handle/10024/162378/LVM_2020_12.pdf?sequence=1&amp;isAllowed=y"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lipasto.vtt.fi/yksikkopaastot/" TargetMode="External"/><Relationship Id="rId1" Type="http://schemas.openxmlformats.org/officeDocument/2006/relationships/hyperlink" Target="http://lipasto.vtt.fi/yksikkopaastot/"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klpaastolaskuri.fi/" TargetMode="External"/><Relationship Id="rId1" Type="http://schemas.openxmlformats.org/officeDocument/2006/relationships/hyperlink" Target="https://www.klpaastolaskuri.fi/"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bin"/><Relationship Id="rId1" Type="http://schemas.openxmlformats.org/officeDocument/2006/relationships/hyperlink" Target="https://julkaisut.valtioneuvosto.fi/bitstream/handle/10024/162378/LVM_2020_12.pdf?sequence=1&amp;isAllowed=y"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hyperlink" Target="https://www.lt.fi/fi/ymparistonetti/hiilijalanjalkiraportointi"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8" Type="http://schemas.openxmlformats.org/officeDocument/2006/relationships/hyperlink" Target="https://helda.helsinki.fi/bitstream/handle/10138/292417/SYKEra_2_2019.pdf?sequence=6&amp;isAllowed=y" TargetMode="External"/><Relationship Id="rId13" Type="http://schemas.openxmlformats.org/officeDocument/2006/relationships/comments" Target="../comments6.xml"/><Relationship Id="rId3" Type="http://schemas.openxmlformats.org/officeDocument/2006/relationships/hyperlink" Target="https://www.atmosfair.de/wp-content/uploads/atmosfair-flight-emissions-calculator-englisch-1.pdf" TargetMode="External"/><Relationship Id="rId7" Type="http://schemas.openxmlformats.org/officeDocument/2006/relationships/hyperlink" Target="https://co2.myclimate.org/en/portfolios?calculation_id=5100344" TargetMode="External"/><Relationship Id="rId12" Type="http://schemas.openxmlformats.org/officeDocument/2006/relationships/vmlDrawing" Target="../drawings/vmlDrawing6.vml"/><Relationship Id="rId2" Type="http://schemas.openxmlformats.org/officeDocument/2006/relationships/hyperlink" Target="https://www.icao.int/environmental-protection/CarbonOffset/Documents/Methodology%20ICAO%20Carbon%20Calculator_v11-2018.pdf" TargetMode="External"/><Relationship Id="rId1" Type="http://schemas.openxmlformats.org/officeDocument/2006/relationships/hyperlink" Target="http://lipasto.vtt.fi/yksikkopaastot/" TargetMode="External"/><Relationship Id="rId6" Type="http://schemas.openxmlformats.org/officeDocument/2006/relationships/hyperlink" Target="https://finnair.chooose.today/fi/" TargetMode="External"/><Relationship Id="rId11" Type="http://schemas.openxmlformats.org/officeDocument/2006/relationships/drawing" Target="../drawings/drawing8.xml"/><Relationship Id="rId5" Type="http://schemas.openxmlformats.org/officeDocument/2006/relationships/hyperlink" Target="https://www.icao.int/environmental-protection/Carbonoffset/Pages/default.aspx" TargetMode="External"/><Relationship Id="rId10" Type="http://schemas.openxmlformats.org/officeDocument/2006/relationships/printerSettings" Target="../printerSettings/printerSettings7.bin"/><Relationship Id="rId4" Type="http://schemas.openxmlformats.org/officeDocument/2006/relationships/hyperlink" Target="https://www.atmosfair.de/en/offset/flight/" TargetMode="External"/><Relationship Id="rId9" Type="http://schemas.openxmlformats.org/officeDocument/2006/relationships/hyperlink" Target="https://www.myclimate.org/fileadmin/user_upload/myclimate_-_home/01_Information/01_About_myclimate/09_Calculation_principles/Documents/myclimate-flight-calculator-documentation_EN.pdf"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unece.org/sites/default/files/2022-04/LCA_3_FINAL%20March%202022.pdf" TargetMode="External"/><Relationship Id="rId7" Type="http://schemas.openxmlformats.org/officeDocument/2006/relationships/comments" Target="../comments7.xml"/><Relationship Id="rId2" Type="http://schemas.openxmlformats.org/officeDocument/2006/relationships/hyperlink" Target="https://www.theseus.fi/bitstream/handle/10024/143009/Korhonen_Himmi.pdf?sequence=1&amp;isAllowed=y" TargetMode="External"/><Relationship Id="rId1" Type="http://schemas.openxmlformats.org/officeDocument/2006/relationships/hyperlink" Target="https://onlinelibrary.wiley.com/doi/full/10.1111/j.1757-1707.2010.01065.x" TargetMode="External"/><Relationship Id="rId6" Type="http://schemas.openxmlformats.org/officeDocument/2006/relationships/vmlDrawing" Target="../drawings/vmlDrawing7.vml"/><Relationship Id="rId5" Type="http://schemas.openxmlformats.org/officeDocument/2006/relationships/drawing" Target="../drawings/drawing9.xml"/><Relationship Id="rId4"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7CBCB-F91D-4FD4-B96B-D4FDDB422FBE}">
  <sheetPr>
    <pageSetUpPr fitToPage="1"/>
  </sheetPr>
  <dimension ref="A1:D55"/>
  <sheetViews>
    <sheetView showGridLines="0" zoomScale="80" zoomScaleNormal="80" workbookViewId="0">
      <selection activeCell="C43" sqref="C43"/>
    </sheetView>
  </sheetViews>
  <sheetFormatPr defaultColWidth="8.54296875" defaultRowHeight="14.5" x14ac:dyDescent="0.35"/>
  <cols>
    <col min="1" max="1" width="90.54296875" style="1" customWidth="1"/>
    <col min="2" max="2" width="8.54296875" style="1"/>
    <col min="3" max="3" width="75.08984375" style="1" customWidth="1"/>
    <col min="4" max="16384" width="8.54296875" style="1"/>
  </cols>
  <sheetData>
    <row r="1" spans="1:3" customFormat="1" ht="57.65" customHeight="1" x14ac:dyDescent="0.35">
      <c r="A1" s="749" t="s">
        <v>477</v>
      </c>
      <c r="B1" s="750"/>
      <c r="C1" s="750"/>
    </row>
    <row r="2" spans="1:3" ht="15.5" x14ac:dyDescent="0.35">
      <c r="A2" s="22" t="s">
        <v>0</v>
      </c>
    </row>
    <row r="3" spans="1:3" ht="15.5" x14ac:dyDescent="0.35">
      <c r="A3" s="20" t="s">
        <v>1</v>
      </c>
    </row>
    <row r="4" spans="1:3" customFormat="1" x14ac:dyDescent="0.35">
      <c r="A4" s="3"/>
    </row>
    <row r="5" spans="1:3" customFormat="1" x14ac:dyDescent="0.35"/>
    <row r="6" spans="1:3" customFormat="1" x14ac:dyDescent="0.35"/>
    <row r="7" spans="1:3" customFormat="1" x14ac:dyDescent="0.35"/>
    <row r="8" spans="1:3" customFormat="1" x14ac:dyDescent="0.35"/>
    <row r="9" spans="1:3" customFormat="1" x14ac:dyDescent="0.35"/>
    <row r="10" spans="1:3" customFormat="1" x14ac:dyDescent="0.35"/>
    <row r="11" spans="1:3" customFormat="1" x14ac:dyDescent="0.35"/>
    <row r="12" spans="1:3" customFormat="1" x14ac:dyDescent="0.35"/>
    <row r="13" spans="1:3" customFormat="1" x14ac:dyDescent="0.35"/>
    <row r="14" spans="1:3" customFormat="1" x14ac:dyDescent="0.35"/>
    <row r="15" spans="1:3" customFormat="1" ht="15" thickBot="1" x14ac:dyDescent="0.4"/>
    <row r="16" spans="1:3" customFormat="1" ht="16" thickTop="1" x14ac:dyDescent="0.35">
      <c r="A16" s="685" t="s">
        <v>2</v>
      </c>
      <c r="C16" s="686" t="s">
        <v>3</v>
      </c>
    </row>
    <row r="17" spans="1:4" customFormat="1" ht="16" thickBot="1" x14ac:dyDescent="0.4">
      <c r="A17" s="687" t="s">
        <v>4</v>
      </c>
      <c r="C17" s="688" t="s">
        <v>5</v>
      </c>
    </row>
    <row r="18" spans="1:4" customFormat="1" ht="16.5" thickTop="1" thickBot="1" x14ac:dyDescent="0.4">
      <c r="C18" s="688" t="s">
        <v>6</v>
      </c>
    </row>
    <row r="19" spans="1:4" customFormat="1" ht="16" thickTop="1" x14ac:dyDescent="0.35">
      <c r="A19" s="685" t="s">
        <v>7</v>
      </c>
      <c r="C19" s="688" t="s">
        <v>8</v>
      </c>
    </row>
    <row r="20" spans="1:4" customFormat="1" ht="15.5" x14ac:dyDescent="0.35">
      <c r="A20" s="689" t="s">
        <v>9</v>
      </c>
      <c r="C20" s="688" t="s">
        <v>10</v>
      </c>
    </row>
    <row r="21" spans="1:4" customFormat="1" ht="15.5" x14ac:dyDescent="0.35">
      <c r="A21" s="690" t="s">
        <v>11</v>
      </c>
      <c r="C21" s="688" t="s">
        <v>12</v>
      </c>
    </row>
    <row r="22" spans="1:4" customFormat="1" ht="16" thickBot="1" x14ac:dyDescent="0.4">
      <c r="A22" s="717" t="s">
        <v>478</v>
      </c>
      <c r="C22" s="688" t="s">
        <v>13</v>
      </c>
    </row>
    <row r="23" spans="1:4" customFormat="1" ht="16.5" thickTop="1" thickBot="1" x14ac:dyDescent="0.4">
      <c r="C23" s="688" t="s">
        <v>14</v>
      </c>
    </row>
    <row r="24" spans="1:4" customFormat="1" ht="17" customHeight="1" thickTop="1" x14ac:dyDescent="0.35">
      <c r="A24" s="685" t="s">
        <v>15</v>
      </c>
      <c r="C24" s="688" t="s">
        <v>16</v>
      </c>
    </row>
    <row r="25" spans="1:4" customFormat="1" ht="15.5" x14ac:dyDescent="0.35">
      <c r="A25" s="689" t="s">
        <v>17</v>
      </c>
      <c r="C25" s="688" t="s">
        <v>18</v>
      </c>
    </row>
    <row r="26" spans="1:4" customFormat="1" ht="15.5" x14ac:dyDescent="0.35">
      <c r="A26" s="689" t="s">
        <v>19</v>
      </c>
      <c r="C26" s="688" t="s">
        <v>20</v>
      </c>
      <c r="D26" s="691"/>
    </row>
    <row r="27" spans="1:4" customFormat="1" ht="15.5" x14ac:dyDescent="0.35">
      <c r="A27" s="727" t="s">
        <v>21</v>
      </c>
      <c r="C27" s="688" t="s">
        <v>22</v>
      </c>
      <c r="D27" s="691"/>
    </row>
    <row r="28" spans="1:4" customFormat="1" ht="16" thickBot="1" x14ac:dyDescent="0.4">
      <c r="A28" s="687"/>
      <c r="C28" s="688" t="s">
        <v>23</v>
      </c>
    </row>
    <row r="29" spans="1:4" customFormat="1" ht="16.5" thickTop="1" thickBot="1" x14ac:dyDescent="0.4">
      <c r="C29" s="692" t="s">
        <v>24</v>
      </c>
    </row>
    <row r="30" spans="1:4" customFormat="1" ht="16" thickTop="1" x14ac:dyDescent="0.35">
      <c r="A30" s="693" t="s">
        <v>25</v>
      </c>
      <c r="C30" s="20"/>
    </row>
    <row r="31" spans="1:4" customFormat="1" ht="31" x14ac:dyDescent="0.35">
      <c r="A31" s="694" t="s">
        <v>26</v>
      </c>
      <c r="C31" s="20"/>
    </row>
    <row r="32" spans="1:4" customFormat="1" ht="31" x14ac:dyDescent="0.35">
      <c r="A32" s="695" t="s">
        <v>27</v>
      </c>
    </row>
    <row r="33" spans="1:3" customFormat="1" ht="62" x14ac:dyDescent="0.35">
      <c r="A33" s="696" t="s">
        <v>28</v>
      </c>
    </row>
    <row r="34" spans="1:3" customFormat="1" ht="31.5" customHeight="1" x14ac:dyDescent="0.35">
      <c r="A34" s="695" t="s">
        <v>29</v>
      </c>
    </row>
    <row r="35" spans="1:3" customFormat="1" ht="30.9" customHeight="1" x14ac:dyDescent="0.35">
      <c r="A35" s="697" t="s">
        <v>30</v>
      </c>
    </row>
    <row r="36" spans="1:3" customFormat="1" ht="66.650000000000006" customHeight="1" x14ac:dyDescent="0.35">
      <c r="A36" s="695" t="s">
        <v>31</v>
      </c>
    </row>
    <row r="37" spans="1:3" customFormat="1" ht="31.5" customHeight="1" x14ac:dyDescent="0.35">
      <c r="A37" s="696" t="s">
        <v>32</v>
      </c>
    </row>
    <row r="38" spans="1:3" customFormat="1" ht="33" customHeight="1" x14ac:dyDescent="0.35">
      <c r="A38" s="725" t="s">
        <v>33</v>
      </c>
    </row>
    <row r="39" spans="1:3" customFormat="1" ht="30.65" customHeight="1" x14ac:dyDescent="0.35">
      <c r="A39" s="43" t="s">
        <v>34</v>
      </c>
    </row>
    <row r="40" spans="1:3" customFormat="1" ht="81.900000000000006" customHeight="1" x14ac:dyDescent="0.35">
      <c r="A40" s="43" t="s">
        <v>35</v>
      </c>
    </row>
    <row r="41" spans="1:3" customFormat="1" ht="38" customHeight="1" x14ac:dyDescent="0.35">
      <c r="A41" s="44" t="s">
        <v>36</v>
      </c>
    </row>
    <row r="42" spans="1:3" customFormat="1" ht="16.399999999999999" customHeight="1" x14ac:dyDescent="0.35">
      <c r="A42" s="114" t="s">
        <v>476</v>
      </c>
    </row>
    <row r="43" spans="1:3" customFormat="1" ht="216.5" customHeight="1" x14ac:dyDescent="0.35">
      <c r="A43" s="44" t="s">
        <v>548</v>
      </c>
      <c r="C43" s="1"/>
    </row>
    <row r="44" spans="1:3" customFormat="1" ht="16.399999999999999" customHeight="1" x14ac:dyDescent="0.35">
      <c r="A44" s="43"/>
    </row>
    <row r="45" spans="1:3" customFormat="1" ht="16.399999999999999" customHeight="1" x14ac:dyDescent="0.35">
      <c r="A45" s="43"/>
    </row>
    <row r="46" spans="1:3" customFormat="1" ht="16.399999999999999" customHeight="1" x14ac:dyDescent="0.35">
      <c r="A46" s="43"/>
    </row>
    <row r="47" spans="1:3" customFormat="1" ht="16.399999999999999" customHeight="1" x14ac:dyDescent="0.35">
      <c r="A47" s="43"/>
    </row>
    <row r="48" spans="1:3" customFormat="1" ht="16.399999999999999" customHeight="1" x14ac:dyDescent="0.35">
      <c r="A48" s="43"/>
    </row>
    <row r="49" spans="1:1" customFormat="1" ht="16.399999999999999" customHeight="1" x14ac:dyDescent="0.35">
      <c r="A49" s="43"/>
    </row>
    <row r="50" spans="1:1" customFormat="1" ht="16.399999999999999" customHeight="1" x14ac:dyDescent="0.35">
      <c r="A50" s="43"/>
    </row>
    <row r="51" spans="1:1" customFormat="1" ht="16.399999999999999" customHeight="1" x14ac:dyDescent="0.35">
      <c r="A51" s="43"/>
    </row>
    <row r="52" spans="1:1" customFormat="1" ht="16.399999999999999" customHeight="1" x14ac:dyDescent="0.35"/>
    <row r="53" spans="1:1" customFormat="1" ht="16.399999999999999" customHeight="1" x14ac:dyDescent="0.35">
      <c r="A53" s="1"/>
    </row>
    <row r="54" spans="1:1" customFormat="1" ht="16.399999999999999" customHeight="1" x14ac:dyDescent="0.35">
      <c r="A54" s="1"/>
    </row>
    <row r="55" spans="1:1" customFormat="1" x14ac:dyDescent="0.35">
      <c r="A55" s="1"/>
    </row>
  </sheetData>
  <sheetProtection algorithmName="SHA-512" hashValue="VfStFhdJuASW/hpfay9FSve4mZvtg60snWObkS0CQQNjaTglohb5Yy5Uwgl8MzAJJ7WSNLXl3Ocog9i6axrQ7A==" saltValue="m+TiPzA4eZMb+iLlaev8WA==" spinCount="100000" sheet="1" selectLockedCells="1"/>
  <protectedRanges>
    <protectedRange sqref="A2" name="Koulutuksen järjestäjä"/>
  </protectedRanges>
  <hyperlinks>
    <hyperlink ref="A17" r:id="rId1" display="timo.huurinainen@luovi.fi" xr:uid="{99B34767-C615-48A6-817B-D481E9900CEC}"/>
    <hyperlink ref="A27" r:id="rId2" xr:uid="{D6BD92A9-D698-4A94-95E7-6CB60EF6256A}"/>
  </hyperlinks>
  <pageMargins left="0.70866141732283472" right="0.70866141732283472" top="0.74803149606299213" bottom="0.74803149606299213" header="0.31496062992125984" footer="0.31496062992125984"/>
  <pageSetup paperSize="9" scale="35" orientation="landscape" horizontalDpi="360" verticalDpi="360" r:id="rId3"/>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67289-27B3-4732-B630-480FFEFE9DBA}">
  <dimension ref="A1:M39"/>
  <sheetViews>
    <sheetView showGridLines="0" zoomScale="70" zoomScaleNormal="70" workbookViewId="0">
      <selection activeCell="J18" sqref="J18"/>
    </sheetView>
  </sheetViews>
  <sheetFormatPr defaultColWidth="8.54296875" defaultRowHeight="14.5" x14ac:dyDescent="0.35"/>
  <cols>
    <col min="1" max="1" width="47.54296875" style="1" customWidth="1"/>
    <col min="2" max="2" width="23" style="1" customWidth="1"/>
    <col min="3" max="3" width="27.54296875" style="1" customWidth="1"/>
    <col min="4" max="4" width="15" style="1" customWidth="1"/>
    <col min="5" max="5" width="10.453125" style="1" customWidth="1"/>
    <col min="6" max="6" width="30.54296875" style="1" customWidth="1"/>
    <col min="7" max="8" width="14.453125" style="1" customWidth="1"/>
    <col min="9" max="9" width="24.453125" style="1" customWidth="1"/>
    <col min="10" max="16" width="8.54296875" style="1"/>
    <col min="17" max="17" width="10.54296875" style="1" customWidth="1"/>
    <col min="18" max="16384" width="8.54296875" style="1"/>
  </cols>
  <sheetData>
    <row r="1" spans="1:13" ht="53.9" customHeight="1" x14ac:dyDescent="0.35">
      <c r="A1" s="749" t="s">
        <v>499</v>
      </c>
      <c r="B1" s="750"/>
      <c r="C1" s="750"/>
      <c r="D1" s="750"/>
      <c r="E1" s="750"/>
      <c r="F1" s="750"/>
      <c r="G1" s="750"/>
      <c r="H1" s="750"/>
      <c r="I1" s="757"/>
      <c r="J1" s="757"/>
      <c r="K1" s="757"/>
      <c r="L1" s="757"/>
      <c r="M1" s="757"/>
    </row>
    <row r="2" spans="1:13" ht="31.4" customHeight="1" x14ac:dyDescent="0.35">
      <c r="A2" s="517" t="s">
        <v>411</v>
      </c>
      <c r="B2" s="152">
        <f>D25</f>
        <v>0</v>
      </c>
      <c r="C2" s="518" t="s">
        <v>163</v>
      </c>
      <c r="D2" s="513"/>
      <c r="E2" s="146"/>
      <c r="F2" s="519"/>
      <c r="G2" s="14"/>
      <c r="H2" s="14"/>
      <c r="I2" s="225"/>
    </row>
    <row r="3" spans="1:13" ht="20.399999999999999" customHeight="1" x14ac:dyDescent="0.35">
      <c r="A3"/>
      <c r="B3"/>
      <c r="C3"/>
      <c r="D3"/>
      <c r="E3"/>
      <c r="F3"/>
      <c r="G3" s="520"/>
      <c r="H3" s="521"/>
      <c r="I3" s="225"/>
    </row>
    <row r="4" spans="1:13" ht="15.5" x14ac:dyDescent="0.35">
      <c r="A4"/>
      <c r="B4" s="38" t="s">
        <v>412</v>
      </c>
      <c r="C4"/>
      <c r="D4"/>
      <c r="E4"/>
      <c r="F4"/>
      <c r="G4" s="365" t="s">
        <v>42</v>
      </c>
      <c r="H4" s="522"/>
    </row>
    <row r="5" spans="1:13" ht="47" x14ac:dyDescent="0.55000000000000004">
      <c r="A5" s="523" t="s">
        <v>551</v>
      </c>
      <c r="B5" s="524" t="s">
        <v>44</v>
      </c>
      <c r="C5" s="525" t="s">
        <v>413</v>
      </c>
      <c r="D5" s="526" t="s">
        <v>69</v>
      </c>
      <c r="E5" s="527" t="s">
        <v>225</v>
      </c>
      <c r="F5" s="498" t="s">
        <v>48</v>
      </c>
      <c r="G5" s="528" t="s">
        <v>49</v>
      </c>
      <c r="H5" s="529" t="s">
        <v>50</v>
      </c>
    </row>
    <row r="6" spans="1:13" ht="15.5" x14ac:dyDescent="0.35">
      <c r="A6" s="20" t="s">
        <v>51</v>
      </c>
      <c r="B6" s="530">
        <f>'S1 Suorat päästöt, polttoaineet'!B7</f>
        <v>0</v>
      </c>
      <c r="C6" s="531">
        <v>0.56999999999999995</v>
      </c>
      <c r="D6" s="30">
        <f>(B6*C6)/1000</f>
        <v>0</v>
      </c>
      <c r="E6" s="105" t="s">
        <v>414</v>
      </c>
      <c r="F6" s="514"/>
      <c r="G6" s="105">
        <v>1</v>
      </c>
      <c r="H6" s="53"/>
    </row>
    <row r="7" spans="1:13" ht="15.5" x14ac:dyDescent="0.35">
      <c r="A7" s="20" t="s">
        <v>54</v>
      </c>
      <c r="B7" s="530">
        <f>'S1 Suorat päästöt, polttoaineet'!B8</f>
        <v>0</v>
      </c>
      <c r="C7" s="531">
        <v>0.26</v>
      </c>
      <c r="D7" s="30">
        <f t="shared" ref="D7:D24" si="0">(B7*C7)/1000</f>
        <v>0</v>
      </c>
      <c r="E7" s="383" t="s">
        <v>415</v>
      </c>
      <c r="F7" s="27"/>
      <c r="G7" s="121">
        <v>1</v>
      </c>
      <c r="H7" s="52"/>
    </row>
    <row r="8" spans="1:13" ht="15.5" x14ac:dyDescent="0.35">
      <c r="A8" s="20" t="s">
        <v>56</v>
      </c>
      <c r="B8" s="530">
        <f>'S1 Suorat päästöt, polttoaineet'!B9</f>
        <v>0</v>
      </c>
      <c r="C8" s="531">
        <v>0.56999999999999995</v>
      </c>
      <c r="D8" s="30">
        <f t="shared" si="0"/>
        <v>0</v>
      </c>
      <c r="E8" s="383" t="s">
        <v>416</v>
      </c>
      <c r="F8" s="27"/>
      <c r="G8" s="105">
        <v>1</v>
      </c>
      <c r="H8" s="53"/>
    </row>
    <row r="9" spans="1:13" ht="15.5" x14ac:dyDescent="0.35">
      <c r="A9" s="20" t="s">
        <v>58</v>
      </c>
      <c r="B9" s="530">
        <f>'S1 Suorat päästöt, polttoaineet'!B10</f>
        <v>0</v>
      </c>
      <c r="C9" s="531">
        <v>0.46</v>
      </c>
      <c r="D9" s="30">
        <f t="shared" si="0"/>
        <v>0</v>
      </c>
      <c r="E9" s="105" t="s">
        <v>414</v>
      </c>
      <c r="F9" s="27"/>
      <c r="G9" s="121">
        <v>1</v>
      </c>
      <c r="H9" s="52"/>
    </row>
    <row r="10" spans="1:13" ht="15.5" x14ac:dyDescent="0.35">
      <c r="A10" s="20" t="s">
        <v>60</v>
      </c>
      <c r="B10" s="530">
        <f>'S1 Suorat päästöt, polttoaineet'!B11</f>
        <v>0</v>
      </c>
      <c r="C10" s="531">
        <v>0.39900000000000002</v>
      </c>
      <c r="D10" s="30">
        <f t="shared" si="0"/>
        <v>0</v>
      </c>
      <c r="E10" s="154" t="s">
        <v>417</v>
      </c>
      <c r="F10" s="27"/>
      <c r="G10" s="105">
        <v>1</v>
      </c>
      <c r="H10" s="53"/>
    </row>
    <row r="11" spans="1:13" ht="17.5" x14ac:dyDescent="0.45">
      <c r="A11" s="109" t="s">
        <v>43</v>
      </c>
      <c r="B11" s="190" t="s">
        <v>61</v>
      </c>
      <c r="C11" s="191" t="s">
        <v>418</v>
      </c>
      <c r="D11" s="532" t="s">
        <v>69</v>
      </c>
      <c r="E11" s="533"/>
      <c r="F11" s="515"/>
      <c r="G11" s="174"/>
      <c r="H11" s="127"/>
    </row>
    <row r="12" spans="1:13" ht="15.5" x14ac:dyDescent="0.35">
      <c r="A12" s="20" t="s">
        <v>63</v>
      </c>
      <c r="B12" s="530">
        <f>'S1 Suorat päästöt, polttoaineet'!B13</f>
        <v>0</v>
      </c>
      <c r="C12" s="531">
        <v>0.39</v>
      </c>
      <c r="D12" s="30">
        <f t="shared" si="0"/>
        <v>0</v>
      </c>
      <c r="E12" s="105" t="s">
        <v>414</v>
      </c>
      <c r="F12" s="27"/>
      <c r="G12" s="105">
        <v>1</v>
      </c>
      <c r="H12" s="53"/>
    </row>
    <row r="13" spans="1:13" ht="15.5" x14ac:dyDescent="0.35">
      <c r="A13" s="20" t="s">
        <v>64</v>
      </c>
      <c r="B13" s="530">
        <f>'S1 Suorat päästöt, polttoaineet'!B14</f>
        <v>0</v>
      </c>
      <c r="C13" s="531">
        <v>1.1200000000000001</v>
      </c>
      <c r="D13" s="30">
        <f t="shared" si="0"/>
        <v>0</v>
      </c>
      <c r="E13" s="105" t="s">
        <v>414</v>
      </c>
      <c r="F13" s="27"/>
      <c r="G13" s="121">
        <v>1</v>
      </c>
      <c r="H13" s="52"/>
    </row>
    <row r="14" spans="1:13" ht="15.5" x14ac:dyDescent="0.35">
      <c r="A14" s="20" t="s">
        <v>65</v>
      </c>
      <c r="B14" s="530">
        <f>'S1 Suorat päästöt, polttoaineet'!B15</f>
        <v>0</v>
      </c>
      <c r="C14" s="531">
        <v>0.36</v>
      </c>
      <c r="D14" s="30">
        <f t="shared" si="0"/>
        <v>0</v>
      </c>
      <c r="E14" s="105" t="s">
        <v>414</v>
      </c>
      <c r="F14" s="27"/>
      <c r="G14" s="105">
        <v>1</v>
      </c>
      <c r="H14" s="53"/>
    </row>
    <row r="15" spans="1:13" ht="15.5" x14ac:dyDescent="0.35">
      <c r="A15" s="20" t="s">
        <v>66</v>
      </c>
      <c r="B15" s="530">
        <f>'S1 Suorat päästöt, polttoaineet'!B16</f>
        <v>0</v>
      </c>
      <c r="C15" s="531">
        <v>0.36</v>
      </c>
      <c r="D15" s="30">
        <f t="shared" si="0"/>
        <v>0</v>
      </c>
      <c r="E15" s="105" t="s">
        <v>414</v>
      </c>
      <c r="F15" s="27"/>
      <c r="G15" s="121">
        <v>1</v>
      </c>
      <c r="H15" s="52"/>
    </row>
    <row r="16" spans="1:13" ht="17.5" x14ac:dyDescent="0.45">
      <c r="A16" s="109" t="s">
        <v>43</v>
      </c>
      <c r="B16" s="190" t="s">
        <v>67</v>
      </c>
      <c r="C16" s="109" t="s">
        <v>419</v>
      </c>
      <c r="D16" s="532" t="s">
        <v>69</v>
      </c>
      <c r="E16" s="533"/>
      <c r="F16" s="515"/>
      <c r="G16" s="175"/>
      <c r="H16" s="128"/>
    </row>
    <row r="17" spans="1:8" ht="15.5" x14ac:dyDescent="0.35">
      <c r="A17" s="20" t="s">
        <v>70</v>
      </c>
      <c r="B17" s="534">
        <f>'S1 Suorat päästöt, polttoaineet'!B18</f>
        <v>0</v>
      </c>
      <c r="C17" s="535">
        <v>12</v>
      </c>
      <c r="D17" s="154">
        <f t="shared" si="0"/>
        <v>0</v>
      </c>
      <c r="E17" s="536" t="s">
        <v>420</v>
      </c>
      <c r="F17" s="31"/>
      <c r="G17" s="105">
        <v>1</v>
      </c>
      <c r="H17" s="53"/>
    </row>
    <row r="18" spans="1:8" ht="17.5" x14ac:dyDescent="0.45">
      <c r="A18" s="109" t="s">
        <v>71</v>
      </c>
      <c r="B18" s="190" t="s">
        <v>421</v>
      </c>
      <c r="C18" s="191" t="s">
        <v>422</v>
      </c>
      <c r="D18" s="532" t="s">
        <v>69</v>
      </c>
      <c r="E18" s="533"/>
      <c r="F18" s="515"/>
      <c r="G18" s="174"/>
      <c r="H18" s="127"/>
    </row>
    <row r="19" spans="1:8" ht="15.5" x14ac:dyDescent="0.35">
      <c r="A19" s="437" t="s">
        <v>423</v>
      </c>
      <c r="B19" s="537">
        <f>'S1 Suorat päästöt, polttoaineet'!B20</f>
        <v>0</v>
      </c>
      <c r="C19" s="489">
        <v>2.5000000000000001E-2</v>
      </c>
      <c r="D19" s="30">
        <f t="shared" si="0"/>
        <v>0</v>
      </c>
      <c r="E19" s="538" t="s">
        <v>424</v>
      </c>
      <c r="F19" s="27"/>
      <c r="G19" s="105">
        <v>1</v>
      </c>
      <c r="H19" s="53"/>
    </row>
    <row r="20" spans="1:8" ht="17.5" x14ac:dyDescent="0.45">
      <c r="A20" s="109" t="s">
        <v>75</v>
      </c>
      <c r="B20" s="190" t="s">
        <v>76</v>
      </c>
      <c r="C20" s="191" t="s">
        <v>418</v>
      </c>
      <c r="D20" s="532" t="s">
        <v>69</v>
      </c>
      <c r="E20" s="539"/>
      <c r="F20" s="515"/>
      <c r="G20" s="545"/>
      <c r="H20" s="129"/>
    </row>
    <row r="21" spans="1:8" ht="15.5" x14ac:dyDescent="0.35">
      <c r="A21" s="20" t="s">
        <v>425</v>
      </c>
      <c r="B21" s="530">
        <f>'S1 Suorat päästöt, polttoaineet'!B22</f>
        <v>0</v>
      </c>
      <c r="C21" s="540">
        <v>5</v>
      </c>
      <c r="D21" s="30">
        <f t="shared" si="0"/>
        <v>0</v>
      </c>
      <c r="E21" s="120" t="s">
        <v>426</v>
      </c>
      <c r="F21" s="27"/>
      <c r="G21" s="105">
        <v>1</v>
      </c>
      <c r="H21" s="53"/>
    </row>
    <row r="22" spans="1:8" ht="15.5" x14ac:dyDescent="0.35">
      <c r="A22" s="20" t="s">
        <v>427</v>
      </c>
      <c r="B22" s="530">
        <f>'S1 Suorat päästöt, polttoaineet'!B23</f>
        <v>0</v>
      </c>
      <c r="C22" s="540">
        <v>16.7</v>
      </c>
      <c r="D22" s="30">
        <f t="shared" si="0"/>
        <v>0</v>
      </c>
      <c r="E22" s="154" t="s">
        <v>426</v>
      </c>
      <c r="F22" s="31"/>
      <c r="G22" s="105">
        <v>1</v>
      </c>
      <c r="H22" s="53"/>
    </row>
    <row r="23" spans="1:8" ht="15.5" x14ac:dyDescent="0.35">
      <c r="A23" s="22"/>
      <c r="B23" s="29">
        <f>'S1 Suorat päästöt, polttoaineet'!B24</f>
        <v>0</v>
      </c>
      <c r="C23" s="709"/>
      <c r="D23" s="30">
        <f t="shared" si="0"/>
        <v>0</v>
      </c>
      <c r="E23" s="664"/>
      <c r="F23" s="31"/>
      <c r="G23" s="53"/>
      <c r="H23" s="53"/>
    </row>
    <row r="24" spans="1:8" ht="15.5" x14ac:dyDescent="0.35">
      <c r="A24" s="22"/>
      <c r="B24" s="29">
        <f>'S1 Suorat päästöt, polttoaineet'!B25</f>
        <v>0</v>
      </c>
      <c r="C24" s="709"/>
      <c r="D24" s="30">
        <f t="shared" si="0"/>
        <v>0</v>
      </c>
      <c r="E24" s="664"/>
      <c r="F24" s="31"/>
      <c r="G24" s="53"/>
      <c r="H24" s="53"/>
    </row>
    <row r="25" spans="1:8" ht="15.5" x14ac:dyDescent="0.35">
      <c r="A25" s="546" t="s">
        <v>428</v>
      </c>
      <c r="B25" s="541"/>
      <c r="C25" s="542"/>
      <c r="D25" s="543">
        <f>SUM(D6:D10,D12:D15,D17,D19, D21:D24)</f>
        <v>0</v>
      </c>
      <c r="E25" s="544" t="s">
        <v>111</v>
      </c>
      <c r="F25" s="31"/>
      <c r="G25" s="639">
        <f>SUM(G6:G22)/13</f>
        <v>1</v>
      </c>
      <c r="H25" s="639">
        <f>SUM(H6:H22)/13</f>
        <v>0</v>
      </c>
    </row>
    <row r="27" spans="1:8" s="22" customFormat="1" ht="15.5" x14ac:dyDescent="0.35">
      <c r="A27" s="21" t="s">
        <v>112</v>
      </c>
      <c r="F27" s="516"/>
      <c r="G27" s="516"/>
      <c r="H27" s="516"/>
    </row>
    <row r="28" spans="1:8" s="22" customFormat="1" ht="15.5" x14ac:dyDescent="0.35">
      <c r="A28" s="22" t="s">
        <v>429</v>
      </c>
      <c r="F28" s="516"/>
      <c r="G28" s="516"/>
      <c r="H28" s="516"/>
    </row>
    <row r="29" spans="1:8" s="22" customFormat="1" ht="15.5" x14ac:dyDescent="0.35">
      <c r="A29" s="22" t="s">
        <v>430</v>
      </c>
    </row>
    <row r="30" spans="1:8" s="22" customFormat="1" ht="15.5" x14ac:dyDescent="0.35">
      <c r="A30" s="22" t="s">
        <v>431</v>
      </c>
    </row>
    <row r="31" spans="1:8" s="22" customFormat="1" ht="15.5" x14ac:dyDescent="0.35">
      <c r="A31" s="22" t="s">
        <v>432</v>
      </c>
    </row>
    <row r="32" spans="1:8" s="22" customFormat="1" ht="15.5" x14ac:dyDescent="0.35">
      <c r="A32" s="22" t="s">
        <v>433</v>
      </c>
    </row>
    <row r="33" spans="1:1" s="22" customFormat="1" ht="15.5" x14ac:dyDescent="0.35">
      <c r="A33" s="22" t="s">
        <v>434</v>
      </c>
    </row>
    <row r="34" spans="1:1" s="22" customFormat="1" ht="15.5" x14ac:dyDescent="0.35">
      <c r="A34" s="22" t="s">
        <v>435</v>
      </c>
    </row>
    <row r="35" spans="1:1" s="22" customFormat="1" ht="15.5" x14ac:dyDescent="0.35"/>
    <row r="36" spans="1:1" s="22" customFormat="1" ht="15.5" x14ac:dyDescent="0.35"/>
    <row r="37" spans="1:1" s="22" customFormat="1" ht="15.5" x14ac:dyDescent="0.35"/>
    <row r="38" spans="1:1" s="22" customFormat="1" ht="15.5" x14ac:dyDescent="0.35"/>
    <row r="39" spans="1:1" s="22" customFormat="1" ht="15.5" x14ac:dyDescent="0.35"/>
  </sheetData>
  <sheetProtection algorithmName="SHA-512" hashValue="TK/UwtbwkxxsMnNPIdtK7JPDJDA5kChjrYS5j9GgQDFQf7Hu+XcYIn89bQnm83gZiurO3q88pi3meJf7eDIxcg==" saltValue="jW5bgh3t+WCVrUGXxw+zTQ==" spinCount="100000" sheet="1" objects="1" scenarios="1"/>
  <protectedRanges>
    <protectedRange sqref="B6:B10 B12:B15 B17 B19:C19 B21:C24" name="Ostetut polttoaineet_1"/>
  </protectedRanges>
  <pageMargins left="0.7" right="0.7" top="0.75" bottom="0.75" header="0.3" footer="0.3"/>
  <pageSetup paperSize="9" orientation="portrait" horizontalDpi="360" verticalDpi="360" r:id="rId1"/>
  <ignoredErrors>
    <ignoredError sqref="B6:B10 B13:B15 B17 B19 G25:H25 B23:B24"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iconSet" priority="1" id="{83F7F281-9BA2-4A01-933B-F8F39BDFB7E9}">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D2</xm:sqref>
        </x14:conditionalFormatting>
        <x14:conditionalFormatting xmlns:xm="http://schemas.microsoft.com/office/excel/2006/main">
          <x14:cfRule type="iconSet" priority="2" id="{F2A2E3B5-ADE1-4D1C-A565-0E05672A87EA}">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G2</xm:sqref>
        </x14:conditionalFormatting>
        <x14:conditionalFormatting xmlns:xm="http://schemas.microsoft.com/office/excel/2006/main">
          <x14:cfRule type="iconSet" priority="4" id="{974896B5-DD99-4173-84B7-B399FDDAEE0C}">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G6:H25</xm:sqref>
        </x14:conditionalFormatting>
        <x14:conditionalFormatting xmlns:xm="http://schemas.microsoft.com/office/excel/2006/main">
          <x14:cfRule type="iconSet" priority="3" id="{AD5CA8CE-A03C-4654-B1D1-2F99D8E90909}">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H2:H3</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78495-98AA-4CF5-B9C9-9E7BD1D67CBE}">
  <sheetPr>
    <pageSetUpPr fitToPage="1"/>
  </sheetPr>
  <dimension ref="A1:G8"/>
  <sheetViews>
    <sheetView showGridLines="0" zoomScale="70" zoomScaleNormal="70" workbookViewId="0">
      <selection activeCell="B6" sqref="B6"/>
    </sheetView>
  </sheetViews>
  <sheetFormatPr defaultColWidth="8.54296875" defaultRowHeight="14.5" x14ac:dyDescent="0.35"/>
  <cols>
    <col min="1" max="1" width="113.08984375" customWidth="1"/>
    <col min="2" max="2" width="25" customWidth="1"/>
  </cols>
  <sheetData>
    <row r="1" spans="1:7" ht="54.65" customHeight="1" x14ac:dyDescent="0.35">
      <c r="A1" s="749" t="s">
        <v>500</v>
      </c>
      <c r="B1" s="750"/>
      <c r="C1" s="750"/>
      <c r="D1" s="750"/>
      <c r="E1" s="750"/>
      <c r="F1" s="750"/>
      <c r="G1" s="750"/>
    </row>
    <row r="2" spans="1:7" ht="22.4" customHeight="1" x14ac:dyDescent="0.35">
      <c r="A2" s="5"/>
    </row>
    <row r="3" spans="1:7" ht="16" thickBot="1" x14ac:dyDescent="0.4">
      <c r="A3" s="20" t="s">
        <v>501</v>
      </c>
    </row>
    <row r="4" spans="1:7" s="608" customFormat="1" ht="20.5" x14ac:dyDescent="0.45">
      <c r="A4" s="606" t="s">
        <v>0</v>
      </c>
      <c r="B4" s="607" t="s">
        <v>452</v>
      </c>
    </row>
    <row r="5" spans="1:7" s="608" customFormat="1" ht="18.5" x14ac:dyDescent="0.45">
      <c r="A5" s="609" t="s">
        <v>453</v>
      </c>
      <c r="B5" s="610">
        <f>'S1 Suorat päästöt, polttoaineet'!F2</f>
        <v>0</v>
      </c>
    </row>
    <row r="6" spans="1:7" s="608" customFormat="1" ht="18.5" x14ac:dyDescent="0.45">
      <c r="A6" s="609" t="s">
        <v>454</v>
      </c>
      <c r="B6" s="610">
        <f>'S2 Ostetun energian päästöt'!Q2</f>
        <v>0</v>
      </c>
    </row>
    <row r="7" spans="1:7" s="608" customFormat="1" ht="19" thickBot="1" x14ac:dyDescent="0.5">
      <c r="A7" s="611" t="s">
        <v>455</v>
      </c>
      <c r="B7" s="612">
        <f>'S2 Ostetun energian päästöt'!Q6+'S3 Hankinnat'!B2+'S3 Jätteet'!D2+'S3 Opiskelijaruokailut'!B2+'S3 Matkustaminen'!B2+'S3 Energian tuotanto ja jakelu'!B2+'S3 PAn tuotanto ja jakelu'!B2</f>
        <v>0</v>
      </c>
    </row>
    <row r="8" spans="1:7" s="608" customFormat="1" ht="19" thickBot="1" x14ac:dyDescent="0.5">
      <c r="A8" s="613" t="s">
        <v>456</v>
      </c>
      <c r="B8" s="614">
        <f>SUM(B5:B7)</f>
        <v>0</v>
      </c>
    </row>
  </sheetData>
  <sheetProtection algorithmName="SHA-512" hashValue="8JRZ3bkNzpcYX0stE68WQbpnsXVYrIXTPgEhlqo5x5O7k1trAobgLS3PvPGhzfbOH4OmsnyB46d7l8vr9oq0gg==" saltValue="vkmojE/rs2TrGrEg0TwR3g==" spinCount="100000" sheet="1" objects="1" scenarios="1"/>
  <protectedRanges>
    <protectedRange sqref="A4" name="Koulutuksen järjestäjä"/>
  </protectedRanges>
  <pageMargins left="0.7" right="0.7" top="0.75" bottom="0.75" header="0.3" footer="0.3"/>
  <pageSetup paperSize="9" scale="63" orientation="landscape" horizontalDpi="360" verticalDpi="36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EDF2B-39EE-4777-9726-97DF814FC4F2}">
  <dimension ref="A1:E17"/>
  <sheetViews>
    <sheetView showGridLines="0" zoomScale="70" zoomScaleNormal="70" workbookViewId="0">
      <selection activeCell="V17" sqref="V17"/>
    </sheetView>
  </sheetViews>
  <sheetFormatPr defaultColWidth="8.54296875" defaultRowHeight="14.5" x14ac:dyDescent="0.35"/>
  <cols>
    <col min="1" max="1" width="113.08984375" customWidth="1"/>
    <col min="2" max="2" width="25" customWidth="1"/>
    <col min="3" max="3" width="25.08984375" customWidth="1"/>
    <col min="6" max="8" width="5.453125" customWidth="1"/>
  </cols>
  <sheetData>
    <row r="1" spans="1:5" ht="54.65" customHeight="1" x14ac:dyDescent="0.35">
      <c r="A1" s="749" t="s">
        <v>502</v>
      </c>
      <c r="B1" s="750"/>
      <c r="C1" s="750"/>
      <c r="D1" s="750"/>
      <c r="E1" s="750"/>
    </row>
    <row r="2" spans="1:5" ht="47.25" customHeight="1" x14ac:dyDescent="0.35">
      <c r="A2" s="5"/>
    </row>
    <row r="3" spans="1:5" ht="21.5" thickBot="1" x14ac:dyDescent="0.55000000000000004">
      <c r="A3" s="615" t="s">
        <v>501</v>
      </c>
      <c r="C3" s="616"/>
    </row>
    <row r="4" spans="1:5" s="608" customFormat="1" ht="18.5" x14ac:dyDescent="0.45">
      <c r="A4" s="617" t="s">
        <v>0</v>
      </c>
      <c r="B4" s="618" t="s">
        <v>457</v>
      </c>
      <c r="C4" s="619" t="s">
        <v>42</v>
      </c>
      <c r="D4" s="620"/>
    </row>
    <row r="5" spans="1:5" s="608" customFormat="1" ht="18.5" x14ac:dyDescent="0.45">
      <c r="A5" s="621" t="s">
        <v>458</v>
      </c>
      <c r="B5" s="622">
        <f>('S1 Suorat päästöt, polttoaineet'!D26-'S1 Suorat päästöt, polttoaineet'!D22-'S1 Suorat päästöt, polttoaineet'!D23)-'S1 Suorat päästöt, polttoaineet'!D24-'S1 Suorat päästöt, polttoaineet'!D25+'S1 Suorat päästöt, polttoaineet'!F67</f>
        <v>0</v>
      </c>
      <c r="C5" s="623">
        <f>'S1 Suorat päästöt, polttoaineet'!K1</f>
        <v>0</v>
      </c>
      <c r="D5" s="620"/>
      <c r="E5" s="624"/>
    </row>
    <row r="6" spans="1:5" s="608" customFormat="1" ht="18.5" x14ac:dyDescent="0.45">
      <c r="A6" s="621" t="s">
        <v>459</v>
      </c>
      <c r="B6" s="622">
        <f>'S1 Suorat päästöt, polttoaineet'!D22+'S1 Suorat päästöt, polttoaineet'!D23+'S1 Suorat päästöt, polttoaineet'!D24+'S1 Suorat päästöt, polttoaineet'!D25</f>
        <v>0</v>
      </c>
      <c r="C6" s="625">
        <f>'S1 Suorat päästöt, polttoaineet'!K2</f>
        <v>0</v>
      </c>
      <c r="D6" s="620"/>
    </row>
    <row r="7" spans="1:5" s="608" customFormat="1" ht="18.5" x14ac:dyDescent="0.45">
      <c r="A7" s="621" t="s">
        <v>460</v>
      </c>
      <c r="B7" s="622">
        <f>'S2 Ostetun energian päästöt'!Q3</f>
        <v>0</v>
      </c>
      <c r="C7" s="626">
        <f>'S2 Ostetun energian päästöt'!R3</f>
        <v>0</v>
      </c>
      <c r="D7" s="620"/>
    </row>
    <row r="8" spans="1:5" s="608" customFormat="1" ht="18.5" x14ac:dyDescent="0.45">
      <c r="A8" s="621" t="s">
        <v>461</v>
      </c>
      <c r="B8" s="622">
        <f>'S2 Ostetun energian päästöt'!Q4</f>
        <v>0</v>
      </c>
      <c r="C8" s="625">
        <f>'S2 Ostetun energian päästöt'!R4</f>
        <v>0</v>
      </c>
      <c r="D8" s="620"/>
    </row>
    <row r="9" spans="1:5" s="608" customFormat="1" ht="18.5" x14ac:dyDescent="0.45">
      <c r="A9" s="621" t="s">
        <v>462</v>
      </c>
      <c r="B9" s="622">
        <f>'S2 Ostetun energian päästöt'!Q5</f>
        <v>0</v>
      </c>
      <c r="C9" s="626">
        <f>'S2 Ostetun energian päästöt'!R5</f>
        <v>0</v>
      </c>
      <c r="D9" s="620"/>
    </row>
    <row r="10" spans="1:5" s="608" customFormat="1" ht="18.5" x14ac:dyDescent="0.45">
      <c r="A10" s="621" t="s">
        <v>463</v>
      </c>
      <c r="B10" s="622">
        <f>'S2 Ostetun energian päästöt'!Q6+'S3 Hankinnat'!B2</f>
        <v>0</v>
      </c>
      <c r="C10" s="627">
        <f>'S3 Hankinnat'!G2</f>
        <v>0</v>
      </c>
      <c r="D10" s="620"/>
    </row>
    <row r="11" spans="1:5" s="608" customFormat="1" ht="18.5" x14ac:dyDescent="0.45">
      <c r="A11" s="621" t="s">
        <v>464</v>
      </c>
      <c r="B11" s="622">
        <f>'S3 Jätteet'!D2</f>
        <v>0</v>
      </c>
      <c r="C11" s="623">
        <f>'S3 Jätteet'!$H$2</f>
        <v>0</v>
      </c>
      <c r="D11" s="620"/>
    </row>
    <row r="12" spans="1:5" s="608" customFormat="1" ht="18.5" x14ac:dyDescent="0.45">
      <c r="A12" s="621" t="s">
        <v>465</v>
      </c>
      <c r="B12" s="622">
        <f>'S3 Opiskelijaruokailut'!B2</f>
        <v>0</v>
      </c>
      <c r="C12" s="627">
        <f>'S3 Opiskelijaruokailut'!F2</f>
        <v>0</v>
      </c>
      <c r="D12" s="620"/>
    </row>
    <row r="13" spans="1:5" s="608" customFormat="1" ht="18.5" x14ac:dyDescent="0.45">
      <c r="A13" s="621" t="s">
        <v>549</v>
      </c>
      <c r="B13" s="622">
        <f>'S3 Matkustaminen'!B2</f>
        <v>0</v>
      </c>
      <c r="C13" s="623">
        <f>'S3 Matkustaminen'!F2</f>
        <v>0</v>
      </c>
      <c r="D13" s="620"/>
    </row>
    <row r="14" spans="1:5" s="608" customFormat="1" ht="18.5" x14ac:dyDescent="0.45">
      <c r="A14" s="621" t="s">
        <v>466</v>
      </c>
      <c r="B14" s="622">
        <f>'S3 PAn tuotanto ja jakelu'!B2</f>
        <v>0</v>
      </c>
      <c r="C14" s="627">
        <f>'S3 PAn tuotanto ja jakelu'!D2</f>
        <v>0</v>
      </c>
      <c r="D14" s="620"/>
    </row>
    <row r="15" spans="1:5" s="608" customFormat="1" ht="18.5" x14ac:dyDescent="0.45">
      <c r="A15" s="621" t="s">
        <v>467</v>
      </c>
      <c r="B15" s="622">
        <f>'S3 Energian tuotanto ja jakelu'!B2</f>
        <v>0</v>
      </c>
      <c r="C15" s="623">
        <f>'S3 Energian tuotanto ja jakelu'!D2</f>
        <v>0</v>
      </c>
      <c r="D15" s="620"/>
    </row>
    <row r="16" spans="1:5" s="608" customFormat="1" ht="19" thickBot="1" x14ac:dyDescent="0.5">
      <c r="A16" s="628"/>
      <c r="B16" s="629"/>
      <c r="C16" s="630"/>
      <c r="D16" s="620"/>
    </row>
    <row r="17" spans="1:4" s="608" customFormat="1" ht="19" thickBot="1" x14ac:dyDescent="0.5">
      <c r="A17" s="631" t="s">
        <v>456</v>
      </c>
      <c r="B17" s="632">
        <f>SUM(B5:B16)</f>
        <v>0</v>
      </c>
      <c r="C17" s="633"/>
      <c r="D17" s="620"/>
    </row>
  </sheetData>
  <sheetProtection algorithmName="SHA-512" hashValue="MQcIsIRJaeeAhGw8AXPWvIvNh54U606qFXtWy1mEas5Sa5ivIOg7Bd5F1Vj8vdnLGMIua0hpMz1/0sQQJsvkCw==" saltValue="EzXvFPpOcf/GI9IBFJu0qQ==" spinCount="100000" sheet="1" objects="1" scenarios="1"/>
  <protectedRanges>
    <protectedRange sqref="A4" name="Koulutuksen järjestäjä_1"/>
  </protectedRange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iconSet" priority="1" id="{8295F365-0222-416C-B12A-DACF9649AF80}">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C5:C15</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F1C9E-B73C-4C79-9015-8108A600CE6C}">
  <dimension ref="A1:Z64"/>
  <sheetViews>
    <sheetView zoomScale="90" zoomScaleNormal="90" workbookViewId="0">
      <selection activeCell="A5" sqref="A5"/>
    </sheetView>
  </sheetViews>
  <sheetFormatPr defaultColWidth="8.90625" defaultRowHeight="15.5" x14ac:dyDescent="0.35"/>
  <cols>
    <col min="1" max="1" width="62.08984375" style="22" customWidth="1"/>
    <col min="2" max="16384" width="8.90625" style="22"/>
  </cols>
  <sheetData>
    <row r="1" spans="1:26" ht="23.5" x14ac:dyDescent="0.55000000000000004">
      <c r="A1" s="634" t="s">
        <v>436</v>
      </c>
      <c r="B1" s="20"/>
      <c r="C1" s="20"/>
      <c r="D1" s="20"/>
      <c r="E1" s="20"/>
      <c r="F1" s="20"/>
      <c r="G1" s="20"/>
      <c r="H1" s="20"/>
      <c r="I1" s="20"/>
      <c r="J1" s="20"/>
      <c r="K1" s="20"/>
      <c r="L1" s="20"/>
      <c r="M1" s="20"/>
      <c r="N1" s="20"/>
      <c r="O1" s="20"/>
      <c r="P1" s="20"/>
      <c r="Q1" s="20"/>
      <c r="R1" s="20"/>
      <c r="S1" s="20"/>
      <c r="T1" s="20"/>
      <c r="U1" s="20"/>
      <c r="V1" s="20"/>
      <c r="W1" s="20"/>
      <c r="X1" s="20"/>
      <c r="Y1" s="20"/>
      <c r="Z1" s="20"/>
    </row>
    <row r="2" spans="1:26" x14ac:dyDescent="0.35">
      <c r="A2" s="20"/>
      <c r="B2" s="20"/>
      <c r="C2" s="20"/>
      <c r="D2" s="20"/>
      <c r="E2" s="20"/>
      <c r="F2" s="20"/>
      <c r="G2" s="20"/>
      <c r="H2" s="20"/>
      <c r="I2" s="20"/>
      <c r="J2" s="20"/>
      <c r="K2" s="20"/>
      <c r="L2" s="20"/>
      <c r="M2" s="20"/>
      <c r="N2" s="20"/>
      <c r="O2" s="20"/>
      <c r="P2" s="20"/>
      <c r="Q2" s="20"/>
      <c r="R2" s="20"/>
      <c r="S2" s="20"/>
      <c r="T2" s="20"/>
      <c r="U2" s="20"/>
      <c r="V2" s="20"/>
      <c r="W2" s="20"/>
      <c r="X2" s="20"/>
      <c r="Y2" s="20"/>
      <c r="Z2" s="20"/>
    </row>
    <row r="3" spans="1:26" x14ac:dyDescent="0.35">
      <c r="A3" s="38" t="s">
        <v>437</v>
      </c>
      <c r="B3" s="20"/>
      <c r="C3" s="20"/>
      <c r="D3" s="20"/>
      <c r="E3" s="20"/>
      <c r="F3" s="20"/>
      <c r="G3" s="20"/>
      <c r="H3" s="20"/>
      <c r="I3" s="20"/>
      <c r="J3" s="20"/>
      <c r="K3" s="20"/>
      <c r="L3" s="20"/>
      <c r="M3" s="20"/>
      <c r="N3" s="20"/>
      <c r="O3" s="20"/>
      <c r="P3" s="20"/>
      <c r="Q3" s="20"/>
      <c r="R3" s="20"/>
      <c r="S3" s="20"/>
      <c r="T3" s="20"/>
      <c r="U3" s="20"/>
      <c r="V3" s="20"/>
      <c r="W3" s="20"/>
      <c r="X3" s="20"/>
      <c r="Y3" s="20"/>
      <c r="Z3" s="20"/>
    </row>
    <row r="4" spans="1:26" x14ac:dyDescent="0.35">
      <c r="A4" s="20" t="s">
        <v>508</v>
      </c>
      <c r="B4" s="157"/>
      <c r="C4" s="38"/>
      <c r="D4" s="38"/>
      <c r="E4" s="20"/>
      <c r="F4" s="20"/>
      <c r="G4" s="20"/>
      <c r="H4" s="20"/>
      <c r="I4" s="20"/>
      <c r="J4" s="20"/>
      <c r="K4" s="20"/>
      <c r="L4" s="20"/>
      <c r="M4" s="20"/>
      <c r="N4" s="20"/>
      <c r="O4" s="20"/>
      <c r="P4" s="20"/>
      <c r="Q4" s="20"/>
      <c r="R4" s="20"/>
      <c r="S4" s="20"/>
      <c r="T4" s="20"/>
      <c r="U4" s="20"/>
      <c r="V4" s="20"/>
      <c r="W4" s="20"/>
      <c r="X4" s="20"/>
      <c r="Y4" s="20"/>
      <c r="Z4" s="20"/>
    </row>
    <row r="5" spans="1:26" x14ac:dyDescent="0.35">
      <c r="A5" s="20" t="s">
        <v>113</v>
      </c>
      <c r="B5" s="38"/>
      <c r="C5" s="38"/>
      <c r="D5" s="38"/>
      <c r="E5" s="20"/>
      <c r="F5" s="20"/>
      <c r="G5" s="20"/>
      <c r="H5" s="20"/>
      <c r="I5" s="20"/>
      <c r="J5" s="20"/>
      <c r="K5" s="20"/>
      <c r="L5" s="20"/>
      <c r="M5" s="20"/>
      <c r="N5" s="20"/>
      <c r="O5" s="20"/>
      <c r="P5" s="20"/>
      <c r="Q5" s="20"/>
      <c r="R5" s="20"/>
      <c r="S5" s="20"/>
      <c r="T5" s="20"/>
      <c r="U5" s="20"/>
      <c r="V5" s="20"/>
      <c r="W5" s="20"/>
      <c r="X5" s="20"/>
      <c r="Y5" s="20"/>
      <c r="Z5" s="20"/>
    </row>
    <row r="6" spans="1:26" x14ac:dyDescent="0.35">
      <c r="A6" s="20" t="s">
        <v>114</v>
      </c>
      <c r="B6" s="38"/>
      <c r="C6" s="38"/>
      <c r="D6" s="38"/>
      <c r="E6" s="20"/>
      <c r="F6" s="20"/>
      <c r="G6" s="20"/>
      <c r="H6" s="20"/>
      <c r="I6" s="20"/>
      <c r="J6" s="20"/>
      <c r="K6" s="20"/>
      <c r="L6" s="20"/>
      <c r="M6" s="20"/>
      <c r="N6" s="20"/>
      <c r="O6" s="20"/>
      <c r="P6" s="20"/>
      <c r="Q6" s="20"/>
      <c r="R6" s="20"/>
      <c r="S6" s="20"/>
      <c r="T6" s="20"/>
      <c r="U6" s="20"/>
      <c r="V6" s="20"/>
      <c r="W6" s="20"/>
      <c r="X6" s="20"/>
      <c r="Y6" s="20"/>
      <c r="Z6" s="20"/>
    </row>
    <row r="7" spans="1:26" x14ac:dyDescent="0.35">
      <c r="A7" s="20" t="s">
        <v>438</v>
      </c>
      <c r="B7" s="157" t="s">
        <v>116</v>
      </c>
      <c r="C7" s="20"/>
      <c r="D7" s="20"/>
      <c r="E7" s="20"/>
      <c r="F7" s="20"/>
      <c r="G7" s="20"/>
      <c r="H7" s="20"/>
      <c r="I7" s="20"/>
      <c r="J7" s="20" t="s">
        <v>439</v>
      </c>
      <c r="K7" s="20"/>
      <c r="L7" s="20"/>
      <c r="M7" s="20"/>
      <c r="N7" s="20"/>
      <c r="O7" s="20"/>
      <c r="P7" s="20"/>
      <c r="Q7" s="20"/>
      <c r="R7" s="20"/>
      <c r="S7" s="20"/>
      <c r="T7" s="20"/>
      <c r="U7" s="20"/>
      <c r="V7" s="20"/>
      <c r="W7" s="20"/>
      <c r="X7" s="20"/>
      <c r="Y7" s="20"/>
      <c r="Z7" s="20"/>
    </row>
    <row r="8" spans="1:26" x14ac:dyDescent="0.35">
      <c r="A8" s="20" t="s">
        <v>440</v>
      </c>
      <c r="B8" s="157" t="s">
        <v>116</v>
      </c>
      <c r="C8" s="20"/>
      <c r="D8" s="20"/>
      <c r="E8" s="20"/>
      <c r="F8" s="20"/>
      <c r="G8" s="20"/>
      <c r="H8" s="20"/>
      <c r="I8" s="20"/>
      <c r="J8" s="20" t="s">
        <v>439</v>
      </c>
      <c r="K8" s="20"/>
      <c r="L8" s="20"/>
      <c r="M8" s="20"/>
      <c r="N8" s="20"/>
      <c r="O8" s="20"/>
      <c r="P8" s="20"/>
      <c r="Q8" s="20"/>
      <c r="R8" s="20"/>
      <c r="S8" s="20"/>
      <c r="T8" s="20"/>
      <c r="U8" s="20"/>
      <c r="V8" s="20"/>
      <c r="W8" s="20"/>
      <c r="X8" s="20"/>
      <c r="Y8" s="20"/>
      <c r="Z8" s="20"/>
    </row>
    <row r="9" spans="1:26" x14ac:dyDescent="0.35">
      <c r="A9" s="20" t="s">
        <v>441</v>
      </c>
      <c r="B9" s="157" t="s">
        <v>116</v>
      </c>
      <c r="C9" s="20"/>
      <c r="D9" s="20"/>
      <c r="E9" s="20"/>
      <c r="F9" s="20"/>
      <c r="G9" s="20"/>
      <c r="H9" s="20"/>
      <c r="I9" s="20"/>
      <c r="J9" s="20" t="s">
        <v>439</v>
      </c>
      <c r="K9" s="20"/>
      <c r="L9" s="20"/>
      <c r="M9" s="20"/>
      <c r="N9" s="20"/>
      <c r="O9" s="20"/>
      <c r="P9" s="20"/>
      <c r="Q9" s="20"/>
      <c r="R9" s="20"/>
      <c r="S9" s="20"/>
      <c r="T9" s="20"/>
      <c r="U9" s="20"/>
      <c r="V9" s="20"/>
      <c r="W9" s="20"/>
      <c r="X9" s="20"/>
      <c r="Y9" s="20"/>
      <c r="Z9" s="20"/>
    </row>
    <row r="10" spans="1:26" x14ac:dyDescent="0.35">
      <c r="A10" s="20" t="s">
        <v>442</v>
      </c>
      <c r="B10" s="157" t="s">
        <v>116</v>
      </c>
      <c r="C10" s="20"/>
      <c r="D10" s="20"/>
      <c r="E10" s="20"/>
      <c r="F10" s="20"/>
      <c r="G10" s="20"/>
      <c r="H10" s="20"/>
      <c r="I10" s="20"/>
      <c r="J10" s="20" t="s">
        <v>439</v>
      </c>
      <c r="K10" s="20"/>
      <c r="L10" s="20"/>
      <c r="M10" s="20"/>
      <c r="N10" s="20"/>
      <c r="O10" s="20"/>
      <c r="P10" s="20"/>
      <c r="Q10" s="20"/>
      <c r="R10" s="20"/>
      <c r="S10" s="20"/>
      <c r="T10" s="20"/>
      <c r="U10" s="20"/>
      <c r="V10" s="20"/>
      <c r="W10" s="20"/>
      <c r="X10" s="20"/>
      <c r="Y10" s="20"/>
      <c r="Z10" s="20"/>
    </row>
    <row r="11" spans="1:26" x14ac:dyDescent="0.35">
      <c r="A11" s="20" t="s">
        <v>443</v>
      </c>
      <c r="B11" s="157" t="s">
        <v>116</v>
      </c>
      <c r="C11" s="20"/>
      <c r="D11" s="20"/>
      <c r="E11" s="20"/>
      <c r="F11" s="20"/>
      <c r="G11" s="20"/>
      <c r="H11" s="20"/>
      <c r="I11" s="20"/>
      <c r="J11" s="20" t="s">
        <v>439</v>
      </c>
      <c r="K11" s="20"/>
      <c r="L11" s="20"/>
      <c r="M11" s="20"/>
      <c r="N11" s="20"/>
      <c r="O11" s="20"/>
      <c r="P11" s="20"/>
      <c r="Q11" s="20"/>
      <c r="R11" s="20"/>
      <c r="S11" s="20"/>
      <c r="T11" s="20"/>
      <c r="U11" s="20"/>
      <c r="V11" s="20"/>
      <c r="W11" s="20"/>
      <c r="X11" s="20"/>
      <c r="Y11" s="20"/>
      <c r="Z11" s="20"/>
    </row>
    <row r="12" spans="1:26" x14ac:dyDescent="0.35">
      <c r="A12" s="20"/>
      <c r="B12" s="20"/>
      <c r="C12" s="20"/>
      <c r="D12" s="20"/>
      <c r="E12" s="20"/>
      <c r="F12" s="20"/>
      <c r="G12" s="20"/>
      <c r="H12" s="20"/>
      <c r="I12" s="20"/>
      <c r="J12" s="20"/>
      <c r="K12" s="20"/>
      <c r="L12" s="20"/>
      <c r="M12" s="20"/>
      <c r="N12" s="20"/>
      <c r="O12" s="20"/>
      <c r="P12" s="20"/>
      <c r="Q12" s="20"/>
      <c r="R12" s="20"/>
      <c r="S12" s="20"/>
      <c r="T12" s="20"/>
      <c r="U12" s="20"/>
      <c r="V12" s="20"/>
      <c r="W12" s="20"/>
      <c r="X12" s="20"/>
      <c r="Y12" s="20"/>
      <c r="Z12" s="20"/>
    </row>
    <row r="13" spans="1:26" x14ac:dyDescent="0.35">
      <c r="A13" s="38" t="s">
        <v>547</v>
      </c>
      <c r="B13" s="20"/>
      <c r="C13" s="20"/>
      <c r="D13" s="20"/>
      <c r="E13" s="20"/>
      <c r="F13" s="20"/>
      <c r="G13" s="20"/>
      <c r="H13" s="20"/>
      <c r="I13" s="20"/>
      <c r="J13" s="20"/>
      <c r="K13" s="20"/>
      <c r="L13" s="20"/>
      <c r="M13" s="20"/>
      <c r="N13" s="20"/>
      <c r="O13" s="20"/>
      <c r="P13" s="20"/>
      <c r="Q13" s="20"/>
      <c r="R13" s="20"/>
      <c r="S13" s="20"/>
      <c r="T13" s="20"/>
      <c r="U13" s="20"/>
      <c r="V13" s="20"/>
      <c r="W13" s="20"/>
      <c r="X13" s="20"/>
      <c r="Y13" s="20"/>
      <c r="Z13" s="20"/>
    </row>
    <row r="14" spans="1:26" x14ac:dyDescent="0.35">
      <c r="A14" s="157" t="s">
        <v>158</v>
      </c>
      <c r="B14" s="20"/>
      <c r="C14" s="20"/>
      <c r="D14" s="20"/>
      <c r="E14" s="20"/>
      <c r="F14" s="20"/>
      <c r="G14" s="20"/>
      <c r="H14" s="20"/>
      <c r="I14" s="20"/>
      <c r="J14" s="20"/>
      <c r="K14" s="20"/>
      <c r="L14" s="20"/>
      <c r="M14" s="20"/>
      <c r="N14" s="20"/>
      <c r="O14" s="20"/>
      <c r="P14" s="20"/>
      <c r="Q14" s="20"/>
      <c r="R14" s="20"/>
      <c r="S14" s="39"/>
      <c r="T14" s="20"/>
      <c r="U14" s="20"/>
      <c r="V14" s="20"/>
      <c r="W14" s="20"/>
      <c r="X14" s="20"/>
      <c r="Y14" s="20"/>
      <c r="Z14" s="20"/>
    </row>
    <row r="15" spans="1:26" x14ac:dyDescent="0.35">
      <c r="A15" s="20" t="s">
        <v>444</v>
      </c>
      <c r="B15" s="20"/>
      <c r="C15" s="20"/>
      <c r="D15" s="20"/>
      <c r="E15" s="20"/>
      <c r="F15" s="20"/>
      <c r="G15" s="20"/>
      <c r="H15" s="20"/>
      <c r="I15" s="20"/>
      <c r="J15" s="20"/>
      <c r="K15" s="20"/>
      <c r="L15" s="20"/>
      <c r="M15" s="20"/>
      <c r="N15" s="20"/>
      <c r="O15" s="20"/>
      <c r="P15" s="20"/>
      <c r="Q15" s="20"/>
      <c r="R15" s="20"/>
      <c r="S15" s="39"/>
      <c r="T15" s="20"/>
      <c r="U15" s="20"/>
      <c r="V15" s="20"/>
      <c r="W15" s="20"/>
      <c r="X15" s="20"/>
      <c r="Y15" s="20"/>
      <c r="Z15" s="20"/>
    </row>
    <row r="16" spans="1:26" x14ac:dyDescent="0.35">
      <c r="A16" s="20" t="s">
        <v>512</v>
      </c>
      <c r="B16" s="20"/>
      <c r="C16" s="20"/>
      <c r="D16" s="20"/>
      <c r="E16" s="20"/>
      <c r="F16" s="20"/>
      <c r="G16" s="20"/>
      <c r="H16" s="20"/>
      <c r="I16" s="20"/>
      <c r="J16" s="20"/>
      <c r="K16" s="20"/>
      <c r="L16" s="20"/>
      <c r="M16" s="20"/>
      <c r="N16" s="20"/>
      <c r="O16" s="20"/>
      <c r="P16" s="20"/>
      <c r="Q16" s="20"/>
      <c r="R16" s="20"/>
      <c r="S16" s="39"/>
      <c r="T16" s="20"/>
      <c r="U16" s="20"/>
      <c r="V16" s="20"/>
      <c r="W16" s="20"/>
      <c r="X16" s="20"/>
      <c r="Y16" s="20"/>
      <c r="Z16" s="20"/>
    </row>
    <row r="17" spans="1:26" x14ac:dyDescent="0.35">
      <c r="A17" s="20" t="s">
        <v>513</v>
      </c>
      <c r="B17" s="20"/>
      <c r="C17" s="20"/>
      <c r="D17" s="20"/>
      <c r="E17" s="20"/>
      <c r="F17" s="20"/>
      <c r="G17" s="20"/>
      <c r="H17" s="20"/>
      <c r="I17" s="20"/>
      <c r="J17" s="20"/>
      <c r="K17" s="20"/>
      <c r="L17" s="20"/>
      <c r="M17" s="20"/>
      <c r="N17" s="20"/>
      <c r="O17" s="20"/>
      <c r="P17" s="20"/>
      <c r="Q17" s="20"/>
      <c r="R17" s="20"/>
      <c r="S17" s="39"/>
      <c r="T17" s="20"/>
      <c r="U17" s="20"/>
      <c r="V17" s="20"/>
      <c r="W17" s="20"/>
      <c r="X17" s="20"/>
      <c r="Y17" s="20"/>
      <c r="Z17" s="20"/>
    </row>
    <row r="18" spans="1:26" x14ac:dyDescent="0.35">
      <c r="A18" s="20"/>
      <c r="B18" s="20"/>
      <c r="C18" s="20"/>
      <c r="D18" s="20"/>
      <c r="E18" s="20"/>
      <c r="F18" s="20"/>
      <c r="G18" s="20"/>
      <c r="H18" s="20"/>
      <c r="I18" s="20"/>
      <c r="J18" s="20"/>
      <c r="K18" s="20"/>
      <c r="L18" s="20"/>
      <c r="M18" s="20"/>
      <c r="N18" s="20"/>
      <c r="O18" s="20"/>
      <c r="P18" s="20"/>
      <c r="Q18" s="20"/>
      <c r="R18" s="20"/>
      <c r="S18" s="20"/>
      <c r="T18" s="20"/>
      <c r="U18" s="20"/>
      <c r="V18" s="20"/>
      <c r="W18" s="20"/>
      <c r="X18" s="20"/>
      <c r="Y18" s="20"/>
      <c r="Z18" s="20"/>
    </row>
    <row r="19" spans="1:26" x14ac:dyDescent="0.35">
      <c r="A19" s="38" t="s">
        <v>445</v>
      </c>
      <c r="B19" s="20"/>
      <c r="C19" s="20"/>
      <c r="D19" s="20"/>
      <c r="E19" s="20"/>
      <c r="F19" s="20"/>
      <c r="G19" s="20"/>
      <c r="H19" s="20"/>
      <c r="I19" s="20"/>
      <c r="J19" s="20"/>
      <c r="K19" s="20"/>
      <c r="L19" s="20"/>
      <c r="M19" s="20"/>
      <c r="N19" s="20"/>
      <c r="O19" s="20"/>
      <c r="P19" s="20"/>
      <c r="Q19" s="20"/>
      <c r="R19" s="20"/>
      <c r="S19" s="20"/>
      <c r="T19" s="20"/>
      <c r="U19" s="20"/>
      <c r="V19" s="20"/>
      <c r="W19" s="20"/>
      <c r="X19" s="20"/>
      <c r="Y19" s="20"/>
      <c r="Z19" s="20"/>
    </row>
    <row r="20" spans="1:26" s="1" customFormat="1" x14ac:dyDescent="0.35">
      <c r="A20" s="69" t="s">
        <v>446</v>
      </c>
      <c r="B20" s="9"/>
      <c r="C20" s="9"/>
      <c r="D20" s="9"/>
      <c r="E20" s="9"/>
      <c r="F20" s="9"/>
      <c r="G20" s="7"/>
      <c r="H20" s="7"/>
      <c r="I20" s="74"/>
      <c r="J20" s="14"/>
      <c r="K20" s="20"/>
      <c r="L20" s="20"/>
      <c r="M20"/>
      <c r="N20"/>
      <c r="O20"/>
      <c r="P20"/>
      <c r="Q20"/>
      <c r="R20"/>
      <c r="S20"/>
      <c r="T20"/>
      <c r="U20"/>
      <c r="V20"/>
      <c r="W20"/>
      <c r="X20"/>
      <c r="Y20"/>
      <c r="Z20"/>
    </row>
    <row r="21" spans="1:26" s="1" customFormat="1" x14ac:dyDescent="0.35">
      <c r="A21" s="64" t="s">
        <v>209</v>
      </c>
      <c r="B21" s="9"/>
      <c r="C21" s="9"/>
      <c r="D21" s="9"/>
      <c r="E21" s="9"/>
      <c r="F21" s="9"/>
      <c r="G21" s="7"/>
      <c r="H21" s="7"/>
      <c r="I21" s="74"/>
      <c r="J21" s="14"/>
      <c r="K21" s="20"/>
      <c r="L21" s="20"/>
      <c r="M21"/>
      <c r="N21"/>
      <c r="O21"/>
      <c r="P21"/>
      <c r="Q21"/>
      <c r="R21"/>
      <c r="S21"/>
      <c r="T21"/>
      <c r="U21"/>
      <c r="V21"/>
      <c r="W21"/>
      <c r="X21"/>
      <c r="Y21"/>
      <c r="Z21"/>
    </row>
    <row r="22" spans="1:26" s="1" customFormat="1" x14ac:dyDescent="0.35">
      <c r="A22" s="64" t="s">
        <v>210</v>
      </c>
      <c r="B22" s="9"/>
      <c r="C22" s="9"/>
      <c r="D22" s="9"/>
      <c r="E22" s="9"/>
      <c r="F22" s="9"/>
      <c r="G22" s="7"/>
      <c r="H22" s="7"/>
      <c r="I22" s="74"/>
      <c r="J22" s="14"/>
      <c r="K22" s="20"/>
      <c r="L22" s="20"/>
      <c r="M22"/>
      <c r="N22"/>
      <c r="O22"/>
      <c r="P22"/>
      <c r="Q22"/>
      <c r="R22"/>
      <c r="S22"/>
      <c r="T22"/>
      <c r="U22"/>
      <c r="V22"/>
      <c r="W22"/>
      <c r="X22"/>
      <c r="Y22"/>
      <c r="Z22"/>
    </row>
    <row r="23" spans="1:26" s="1" customFormat="1" ht="15" customHeight="1" x14ac:dyDescent="0.35">
      <c r="A23" s="65" t="s">
        <v>211</v>
      </c>
      <c r="B23"/>
      <c r="C23" s="19"/>
      <c r="D23" s="9"/>
      <c r="E23" s="9"/>
      <c r="F23" s="9"/>
      <c r="G23" s="7"/>
      <c r="H23" s="7"/>
      <c r="I23" s="74"/>
      <c r="J23" s="14"/>
      <c r="K23" s="20"/>
      <c r="L23" s="20"/>
      <c r="M23"/>
      <c r="N23"/>
      <c r="O23"/>
      <c r="P23"/>
      <c r="Q23"/>
      <c r="R23"/>
      <c r="S23"/>
      <c r="T23"/>
      <c r="U23"/>
      <c r="V23"/>
      <c r="W23"/>
      <c r="X23"/>
      <c r="Y23"/>
      <c r="Z23"/>
    </row>
    <row r="24" spans="1:26" s="1" customFormat="1" ht="15" customHeight="1" x14ac:dyDescent="0.35">
      <c r="A24" s="65" t="s">
        <v>213</v>
      </c>
      <c r="B24"/>
      <c r="C24" s="19"/>
      <c r="D24" s="19"/>
      <c r="E24" s="9"/>
      <c r="F24" s="19"/>
      <c r="G24" s="7"/>
      <c r="H24" s="19"/>
      <c r="I24" s="19" t="s">
        <v>214</v>
      </c>
      <c r="J24" s="14"/>
      <c r="K24" s="20"/>
      <c r="L24" s="20"/>
      <c r="M24"/>
      <c r="N24"/>
      <c r="O24"/>
      <c r="P24"/>
      <c r="Q24"/>
      <c r="R24"/>
      <c r="S24"/>
      <c r="T24"/>
      <c r="U24"/>
      <c r="V24"/>
      <c r="W24"/>
      <c r="X24"/>
      <c r="Y24"/>
      <c r="Z24"/>
    </row>
    <row r="25" spans="1:26" s="1" customFormat="1" ht="15" customHeight="1" x14ac:dyDescent="0.35">
      <c r="A25" s="65"/>
      <c r="B25"/>
      <c r="C25" s="19"/>
      <c r="D25" s="19"/>
      <c r="E25" s="9"/>
      <c r="F25" s="19"/>
      <c r="G25" s="7"/>
      <c r="H25" s="19"/>
      <c r="I25" s="19"/>
      <c r="J25" s="14"/>
      <c r="K25" s="20"/>
      <c r="L25" s="20"/>
      <c r="M25"/>
      <c r="N25"/>
      <c r="O25"/>
      <c r="P25"/>
      <c r="Q25"/>
      <c r="R25"/>
      <c r="S25"/>
      <c r="T25"/>
      <c r="U25"/>
      <c r="V25"/>
      <c r="W25"/>
      <c r="X25"/>
      <c r="Y25"/>
      <c r="Z25"/>
    </row>
    <row r="26" spans="1:26" x14ac:dyDescent="0.35">
      <c r="A26" s="38" t="s">
        <v>447</v>
      </c>
      <c r="B26" s="20"/>
      <c r="C26" s="20"/>
      <c r="D26" s="20"/>
      <c r="E26" s="20"/>
      <c r="F26" s="20"/>
      <c r="G26" s="20"/>
      <c r="H26" s="20"/>
      <c r="I26" s="20"/>
      <c r="J26" s="20"/>
      <c r="K26" s="20"/>
      <c r="L26" s="20"/>
      <c r="M26" s="20"/>
      <c r="N26" s="20"/>
      <c r="O26" s="20"/>
      <c r="P26" s="20"/>
      <c r="Q26" s="20"/>
      <c r="R26" s="20"/>
      <c r="S26" s="20"/>
      <c r="T26" s="20"/>
      <c r="U26" s="20"/>
      <c r="V26" s="20"/>
      <c r="W26" s="20"/>
      <c r="X26" s="20"/>
      <c r="Y26" s="20"/>
      <c r="Z26" s="20"/>
    </row>
    <row r="27" spans="1:26" ht="15" customHeight="1" x14ac:dyDescent="0.35">
      <c r="A27" s="20" t="s">
        <v>236</v>
      </c>
      <c r="B27" s="20"/>
      <c r="C27" s="20"/>
      <c r="D27" s="20"/>
      <c r="E27" s="20"/>
      <c r="F27" s="20"/>
      <c r="G27" s="20"/>
      <c r="H27" s="20"/>
      <c r="I27" s="81"/>
      <c r="J27" s="19" t="s">
        <v>237</v>
      </c>
      <c r="K27" s="20"/>
      <c r="L27" s="20"/>
      <c r="M27" s="20"/>
      <c r="N27" s="20"/>
      <c r="O27" s="20"/>
      <c r="P27" s="20"/>
      <c r="Q27" s="20"/>
      <c r="R27" s="20"/>
      <c r="S27" s="20"/>
      <c r="T27" s="20"/>
      <c r="U27" s="20"/>
      <c r="V27" s="20"/>
      <c r="W27" s="20"/>
      <c r="X27" s="20"/>
      <c r="Y27" s="20"/>
      <c r="Z27" s="20"/>
    </row>
    <row r="28" spans="1:26" ht="15" customHeight="1" x14ac:dyDescent="0.35">
      <c r="A28" s="20" t="s">
        <v>238</v>
      </c>
      <c r="B28" s="20"/>
      <c r="C28" s="20"/>
      <c r="D28" s="20"/>
      <c r="E28" s="20"/>
      <c r="F28" s="20"/>
      <c r="G28" s="20"/>
      <c r="H28" s="20"/>
      <c r="I28" s="81"/>
      <c r="J28" s="20"/>
      <c r="K28" s="20"/>
      <c r="L28" s="20"/>
      <c r="M28" s="20"/>
      <c r="N28" s="20"/>
      <c r="O28" s="20"/>
      <c r="P28" s="20"/>
      <c r="Q28" s="20"/>
      <c r="R28" s="20"/>
      <c r="S28" s="20"/>
      <c r="T28" s="20"/>
      <c r="U28" s="20"/>
      <c r="V28" s="20"/>
      <c r="W28" s="20"/>
      <c r="X28" s="20"/>
      <c r="Y28" s="20"/>
      <c r="Z28" s="20"/>
    </row>
    <row r="29" spans="1:26" ht="15" customHeight="1" x14ac:dyDescent="0.35">
      <c r="A29" s="20" t="s">
        <v>239</v>
      </c>
      <c r="B29" s="20"/>
      <c r="C29" s="20"/>
      <c r="D29" s="20"/>
      <c r="E29" s="20"/>
      <c r="F29" s="20"/>
      <c r="G29" s="20"/>
      <c r="H29" s="20"/>
      <c r="I29" s="81"/>
      <c r="J29" s="20"/>
      <c r="K29" s="20"/>
      <c r="L29" s="20"/>
      <c r="M29" s="20"/>
      <c r="N29" s="20"/>
      <c r="O29" s="20"/>
      <c r="P29" s="20"/>
      <c r="Q29" s="20"/>
      <c r="R29" s="20"/>
      <c r="S29" s="20"/>
      <c r="T29" s="20"/>
      <c r="U29" s="20"/>
      <c r="V29" s="20"/>
      <c r="W29" s="20"/>
      <c r="X29" s="20"/>
      <c r="Y29" s="20"/>
      <c r="Z29" s="20"/>
    </row>
    <row r="30" spans="1:26" x14ac:dyDescent="0.35">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row>
    <row r="31" spans="1:26" x14ac:dyDescent="0.35">
      <c r="A31" s="38" t="s">
        <v>448</v>
      </c>
      <c r="B31" s="20"/>
      <c r="C31" s="20"/>
      <c r="D31" s="20"/>
      <c r="E31" s="20"/>
      <c r="F31" s="20"/>
      <c r="G31" s="20"/>
      <c r="H31" s="20"/>
      <c r="I31" s="20"/>
      <c r="J31" s="20"/>
      <c r="K31" s="20"/>
      <c r="L31" s="20"/>
      <c r="M31" s="20"/>
      <c r="N31" s="20"/>
      <c r="O31" s="20"/>
      <c r="P31" s="20"/>
      <c r="Q31" s="20"/>
      <c r="R31" s="20"/>
      <c r="S31" s="20"/>
      <c r="T31" s="20"/>
      <c r="U31" s="20"/>
      <c r="V31" s="20"/>
      <c r="W31" s="20"/>
      <c r="X31" s="20"/>
      <c r="Y31" s="20"/>
      <c r="Z31" s="20"/>
    </row>
    <row r="32" spans="1:26" x14ac:dyDescent="0.35">
      <c r="A32" s="635" t="s">
        <v>312</v>
      </c>
      <c r="B32" s="20"/>
      <c r="C32" s="157"/>
      <c r="D32" s="87"/>
      <c r="E32" s="87"/>
      <c r="F32" s="87"/>
      <c r="G32" s="87"/>
      <c r="H32" s="87"/>
      <c r="I32" s="87"/>
      <c r="J32" s="74"/>
      <c r="K32" s="74"/>
      <c r="L32" s="74"/>
      <c r="M32" s="20"/>
      <c r="N32" s="20"/>
      <c r="O32" s="20"/>
      <c r="P32" s="20"/>
      <c r="Q32" s="20"/>
      <c r="R32" s="20"/>
      <c r="S32" s="20"/>
      <c r="T32" s="20"/>
      <c r="U32" s="20"/>
      <c r="V32" s="20"/>
      <c r="W32" s="20"/>
      <c r="X32" s="20"/>
      <c r="Y32" s="20"/>
      <c r="Z32" s="20"/>
    </row>
    <row r="33" spans="1:26" x14ac:dyDescent="0.35">
      <c r="A33" s="69" t="s">
        <v>313</v>
      </c>
      <c r="B33" s="87"/>
      <c r="C33" s="87"/>
      <c r="D33" s="87"/>
      <c r="E33" s="87"/>
      <c r="F33" s="87"/>
      <c r="G33" s="87"/>
      <c r="H33" s="87"/>
      <c r="I33" s="87"/>
      <c r="J33" s="74"/>
      <c r="K33" s="74"/>
      <c r="L33" s="74"/>
      <c r="M33" s="20"/>
      <c r="N33" s="20"/>
      <c r="O33" s="20"/>
      <c r="P33" s="20"/>
      <c r="Q33" s="20"/>
      <c r="R33" s="20"/>
      <c r="S33" s="20"/>
      <c r="T33" s="20"/>
      <c r="U33" s="20"/>
      <c r="V33" s="20"/>
      <c r="W33" s="20"/>
      <c r="X33" s="20"/>
      <c r="Y33" s="20"/>
      <c r="Z33" s="20"/>
    </row>
    <row r="34" spans="1:26" x14ac:dyDescent="0.35">
      <c r="A34" s="635" t="s">
        <v>314</v>
      </c>
      <c r="B34" s="88"/>
      <c r="C34" s="88"/>
      <c r="D34" s="88"/>
      <c r="E34" s="88"/>
      <c r="F34" s="88"/>
      <c r="G34" s="88"/>
      <c r="H34" s="88"/>
      <c r="I34" s="88"/>
      <c r="J34" s="74"/>
      <c r="K34" s="74"/>
      <c r="L34" s="74"/>
      <c r="M34" s="20"/>
      <c r="N34" s="20"/>
      <c r="O34" s="20"/>
      <c r="P34" s="20"/>
      <c r="Q34" s="20"/>
      <c r="R34" s="20"/>
      <c r="S34" s="20"/>
      <c r="T34" s="20"/>
      <c r="U34" s="20"/>
      <c r="V34" s="20"/>
      <c r="W34" s="20"/>
      <c r="X34" s="20"/>
      <c r="Y34" s="20"/>
      <c r="Z34" s="20"/>
    </row>
    <row r="35" spans="1:26" x14ac:dyDescent="0.35">
      <c r="A35" s="89" t="s">
        <v>315</v>
      </c>
      <c r="B35" s="88"/>
      <c r="C35" s="88"/>
      <c r="D35" s="88"/>
      <c r="E35" s="88"/>
      <c r="F35" s="88"/>
      <c r="G35" s="88"/>
      <c r="H35" s="88"/>
      <c r="I35" s="88"/>
      <c r="J35" s="74"/>
      <c r="K35" s="74"/>
      <c r="L35" s="74"/>
      <c r="M35" s="20"/>
      <c r="N35" s="20"/>
      <c r="O35" s="20"/>
      <c r="P35" s="20"/>
      <c r="Q35" s="20"/>
      <c r="R35" s="20"/>
      <c r="S35" s="20"/>
      <c r="T35" s="20"/>
      <c r="U35" s="20"/>
      <c r="V35" s="20"/>
      <c r="W35" s="20"/>
      <c r="X35" s="20"/>
      <c r="Y35" s="20"/>
      <c r="Z35" s="20"/>
    </row>
    <row r="36" spans="1:26" x14ac:dyDescent="0.35">
      <c r="A36" s="636" t="s">
        <v>316</v>
      </c>
      <c r="B36" s="87"/>
      <c r="C36" s="87"/>
      <c r="D36" s="87"/>
      <c r="E36" s="87"/>
      <c r="F36" s="87"/>
      <c r="G36" s="87"/>
      <c r="H36" s="87"/>
      <c r="I36" s="87"/>
      <c r="J36" s="74"/>
      <c r="K36" s="74"/>
      <c r="L36" s="74"/>
      <c r="M36" s="20"/>
      <c r="N36" s="20"/>
      <c r="O36" s="20"/>
      <c r="P36" s="20"/>
      <c r="Q36" s="20"/>
      <c r="R36" s="20"/>
      <c r="S36" s="20"/>
      <c r="T36" s="20"/>
      <c r="U36" s="20"/>
      <c r="V36" s="20"/>
      <c r="W36" s="20"/>
      <c r="X36" s="20"/>
      <c r="Y36" s="20"/>
      <c r="Z36" s="20"/>
    </row>
    <row r="37" spans="1:26" x14ac:dyDescent="0.35">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row>
    <row r="38" spans="1:26" x14ac:dyDescent="0.35">
      <c r="A38" s="38" t="s">
        <v>449</v>
      </c>
      <c r="B38" s="20"/>
      <c r="C38" s="20"/>
      <c r="D38" s="20"/>
      <c r="E38" s="20"/>
      <c r="F38" s="20"/>
      <c r="G38" s="20"/>
      <c r="H38" s="20"/>
      <c r="I38" s="20"/>
      <c r="J38" s="20"/>
      <c r="K38" s="20"/>
      <c r="L38" s="20"/>
      <c r="M38" s="20"/>
      <c r="N38" s="20"/>
      <c r="O38" s="20"/>
      <c r="P38" s="20"/>
      <c r="Q38" s="20"/>
      <c r="R38" s="20"/>
      <c r="S38" s="20"/>
      <c r="T38" s="20"/>
      <c r="U38" s="20"/>
      <c r="V38" s="20"/>
      <c r="W38" s="20"/>
      <c r="X38" s="20"/>
      <c r="Y38" s="20"/>
      <c r="Z38" s="20"/>
    </row>
    <row r="39" spans="1:26" s="495" customFormat="1" x14ac:dyDescent="0.35">
      <c r="A39" s="509" t="s">
        <v>351</v>
      </c>
      <c r="B39" s="157" t="s">
        <v>116</v>
      </c>
      <c r="C39" s="509"/>
      <c r="D39" s="509"/>
      <c r="E39" s="509"/>
      <c r="F39" s="509"/>
      <c r="G39" s="509"/>
      <c r="H39" s="509"/>
      <c r="I39" s="509"/>
      <c r="J39" s="509"/>
      <c r="K39" s="509"/>
      <c r="L39" s="509"/>
      <c r="M39" s="509"/>
      <c r="N39" s="509"/>
      <c r="O39" s="509"/>
      <c r="P39" s="509"/>
      <c r="Q39" s="509"/>
      <c r="R39" s="509"/>
      <c r="S39" s="509"/>
      <c r="T39" s="509"/>
      <c r="U39" s="509"/>
      <c r="V39" s="509"/>
      <c r="W39" s="509"/>
      <c r="X39" s="509"/>
      <c r="Y39" s="509"/>
      <c r="Z39" s="509"/>
    </row>
    <row r="40" spans="1:26" s="495" customFormat="1" x14ac:dyDescent="0.35">
      <c r="A40" s="509" t="s">
        <v>352</v>
      </c>
      <c r="B40" s="157"/>
      <c r="C40" s="509"/>
      <c r="D40" s="509"/>
      <c r="E40" s="509"/>
      <c r="F40" s="509"/>
      <c r="G40" s="509"/>
      <c r="H40" s="509"/>
      <c r="I40" s="509"/>
      <c r="J40" s="509"/>
      <c r="K40" s="509"/>
      <c r="L40" s="509"/>
      <c r="M40" s="509"/>
      <c r="N40" s="509"/>
      <c r="O40" s="509"/>
      <c r="P40" s="509"/>
      <c r="Q40" s="509"/>
      <c r="R40" s="509"/>
      <c r="S40" s="509"/>
      <c r="T40" s="509"/>
      <c r="U40" s="509"/>
      <c r="V40" s="509"/>
      <c r="W40" s="509"/>
      <c r="X40" s="509"/>
      <c r="Y40" s="509"/>
      <c r="Z40" s="509"/>
    </row>
    <row r="41" spans="1:26" s="495" customFormat="1" x14ac:dyDescent="0.35">
      <c r="A41" s="509" t="s">
        <v>353</v>
      </c>
      <c r="B41" s="157"/>
      <c r="C41" s="509"/>
      <c r="D41" s="509"/>
      <c r="E41" s="509"/>
      <c r="F41" s="509"/>
      <c r="G41" s="509"/>
      <c r="H41" s="509"/>
      <c r="I41" s="509"/>
      <c r="J41" s="509"/>
      <c r="K41" s="509"/>
      <c r="L41" s="509"/>
      <c r="M41" s="509"/>
      <c r="N41" s="509"/>
      <c r="O41" s="509"/>
      <c r="P41" s="509"/>
      <c r="Q41" s="509"/>
      <c r="R41" s="509"/>
      <c r="S41" s="509"/>
      <c r="T41" s="509"/>
      <c r="U41" s="509"/>
      <c r="V41" s="509"/>
      <c r="W41" s="509"/>
      <c r="X41" s="509"/>
      <c r="Y41" s="509"/>
      <c r="Z41" s="509"/>
    </row>
    <row r="42" spans="1:26" s="495" customFormat="1" x14ac:dyDescent="0.35">
      <c r="A42" s="510" t="s">
        <v>354</v>
      </c>
      <c r="B42" s="509"/>
      <c r="C42" s="509"/>
      <c r="D42" s="509"/>
      <c r="E42" s="509"/>
      <c r="F42" s="509"/>
      <c r="G42" s="509"/>
      <c r="H42" s="509"/>
      <c r="I42" s="509"/>
      <c r="J42" s="509"/>
      <c r="K42" s="509"/>
      <c r="L42" s="509"/>
      <c r="M42" s="509"/>
      <c r="N42" s="509"/>
      <c r="O42" s="509"/>
      <c r="P42" s="509"/>
      <c r="Q42" s="509"/>
      <c r="R42" s="509"/>
      <c r="S42" s="509"/>
      <c r="T42" s="509"/>
      <c r="U42" s="509"/>
      <c r="V42" s="509"/>
      <c r="W42" s="509"/>
      <c r="X42" s="509"/>
      <c r="Y42" s="509"/>
      <c r="Z42" s="509"/>
    </row>
    <row r="43" spans="1:26" s="495" customFormat="1" x14ac:dyDescent="0.35">
      <c r="A43" s="508" t="s">
        <v>355</v>
      </c>
      <c r="B43" s="509"/>
      <c r="C43" s="509"/>
      <c r="D43" s="509"/>
      <c r="E43" s="509"/>
      <c r="F43" s="509"/>
      <c r="G43" s="509"/>
      <c r="H43" s="509"/>
      <c r="I43" s="509"/>
      <c r="J43" s="509"/>
      <c r="K43" s="509"/>
      <c r="L43" s="509"/>
      <c r="M43" s="509"/>
      <c r="N43" s="509"/>
      <c r="O43" s="509"/>
      <c r="P43" s="509"/>
      <c r="Q43" s="509"/>
      <c r="R43" s="509"/>
      <c r="S43" s="509"/>
      <c r="T43" s="509"/>
      <c r="U43" s="509"/>
      <c r="V43" s="509"/>
      <c r="W43" s="509"/>
      <c r="X43" s="509"/>
      <c r="Y43" s="509"/>
      <c r="Z43" s="509"/>
    </row>
    <row r="44" spans="1:26" s="495" customFormat="1" x14ac:dyDescent="0.35">
      <c r="A44" s="508" t="s">
        <v>516</v>
      </c>
      <c r="B44" s="509"/>
      <c r="C44" s="509"/>
      <c r="D44" s="509"/>
      <c r="E44" s="509"/>
      <c r="F44" s="509"/>
      <c r="G44" s="509"/>
      <c r="H44" s="509"/>
      <c r="I44" s="509"/>
      <c r="J44" s="509"/>
      <c r="K44" s="509"/>
      <c r="L44" s="509"/>
      <c r="M44" s="509"/>
      <c r="N44" s="509"/>
      <c r="O44" s="509"/>
      <c r="P44" s="509"/>
      <c r="Q44" s="509"/>
      <c r="R44" s="509"/>
      <c r="S44" s="509"/>
      <c r="T44" s="509"/>
      <c r="U44" s="509"/>
      <c r="V44" s="509"/>
      <c r="W44" s="509"/>
      <c r="X44" s="509"/>
      <c r="Y44" s="509"/>
      <c r="Z44" s="509"/>
    </row>
    <row r="45" spans="1:26" x14ac:dyDescent="0.35">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row>
    <row r="46" spans="1:26" x14ac:dyDescent="0.35">
      <c r="A46" s="38" t="s">
        <v>450</v>
      </c>
      <c r="B46" s="20"/>
      <c r="C46" s="20"/>
      <c r="D46" s="20"/>
      <c r="E46" s="20"/>
      <c r="F46" s="20"/>
      <c r="G46" s="20"/>
      <c r="H46" s="20"/>
      <c r="I46" s="20"/>
      <c r="J46" s="20"/>
      <c r="K46" s="20"/>
      <c r="L46" s="20"/>
      <c r="M46" s="20"/>
      <c r="N46" s="20"/>
      <c r="O46" s="20"/>
      <c r="P46" s="20"/>
      <c r="Q46" s="20"/>
      <c r="R46" s="20"/>
      <c r="S46" s="20"/>
      <c r="T46" s="20"/>
      <c r="U46" s="20"/>
      <c r="V46" s="20"/>
      <c r="W46" s="20"/>
      <c r="X46" s="20"/>
      <c r="Y46" s="20"/>
      <c r="Z46" s="20"/>
    </row>
    <row r="47" spans="1:26" x14ac:dyDescent="0.35">
      <c r="A47" s="20" t="s">
        <v>429</v>
      </c>
      <c r="B47" s="20"/>
      <c r="C47" s="20"/>
      <c r="D47" s="20"/>
      <c r="E47" s="20"/>
      <c r="F47" s="637"/>
      <c r="G47" s="637"/>
      <c r="H47" s="637"/>
      <c r="I47" s="20"/>
      <c r="J47" s="20"/>
      <c r="K47" s="20"/>
      <c r="L47" s="20"/>
      <c r="M47" s="20"/>
      <c r="N47" s="20"/>
      <c r="O47" s="20"/>
      <c r="P47" s="20"/>
      <c r="Q47" s="20"/>
      <c r="R47" s="20"/>
      <c r="S47" s="20"/>
      <c r="T47" s="20"/>
      <c r="U47" s="20"/>
      <c r="V47" s="20"/>
      <c r="W47" s="20"/>
      <c r="X47" s="20"/>
      <c r="Y47" s="20"/>
      <c r="Z47" s="20"/>
    </row>
    <row r="48" spans="1:26" x14ac:dyDescent="0.35">
      <c r="A48" s="20" t="s">
        <v>430</v>
      </c>
      <c r="B48" s="20"/>
      <c r="C48" s="20"/>
      <c r="D48" s="20"/>
      <c r="E48" s="20"/>
      <c r="F48" s="20"/>
      <c r="G48" s="20"/>
      <c r="H48" s="20"/>
      <c r="I48" s="20"/>
      <c r="J48" s="20"/>
      <c r="K48" s="20"/>
      <c r="L48" s="20"/>
      <c r="M48" s="20"/>
      <c r="N48" s="20"/>
      <c r="O48" s="20"/>
      <c r="P48" s="20"/>
      <c r="Q48" s="20"/>
      <c r="R48" s="20"/>
      <c r="S48" s="20"/>
      <c r="T48" s="20"/>
      <c r="U48" s="20"/>
      <c r="V48" s="20"/>
      <c r="W48" s="20"/>
      <c r="X48" s="20"/>
      <c r="Y48" s="20"/>
      <c r="Z48" s="20"/>
    </row>
    <row r="49" spans="1:26" x14ac:dyDescent="0.35">
      <c r="A49" s="20" t="s">
        <v>431</v>
      </c>
      <c r="B49" s="20"/>
      <c r="C49" s="20"/>
      <c r="D49" s="20"/>
      <c r="E49" s="20"/>
      <c r="F49" s="20"/>
      <c r="G49" s="20"/>
      <c r="H49" s="20"/>
      <c r="I49" s="20"/>
      <c r="J49" s="20"/>
      <c r="K49" s="20"/>
      <c r="L49" s="20"/>
      <c r="M49" s="20"/>
      <c r="N49" s="20"/>
      <c r="O49" s="20"/>
      <c r="P49" s="20"/>
      <c r="Q49" s="20"/>
      <c r="R49" s="20"/>
      <c r="S49" s="20"/>
      <c r="T49" s="20"/>
      <c r="U49" s="20"/>
      <c r="V49" s="20"/>
      <c r="W49" s="20"/>
      <c r="X49" s="20"/>
      <c r="Y49" s="20"/>
      <c r="Z49" s="20"/>
    </row>
    <row r="50" spans="1:26" x14ac:dyDescent="0.35">
      <c r="A50" s="20" t="s">
        <v>432</v>
      </c>
      <c r="B50" s="20"/>
      <c r="C50" s="20"/>
      <c r="D50" s="20"/>
      <c r="E50" s="20"/>
      <c r="F50" s="20"/>
      <c r="G50" s="20"/>
      <c r="H50" s="20"/>
      <c r="I50" s="20"/>
      <c r="J50" s="20"/>
      <c r="K50" s="20"/>
      <c r="L50" s="20"/>
      <c r="M50" s="20"/>
      <c r="N50" s="20"/>
      <c r="O50" s="20"/>
      <c r="P50" s="20"/>
      <c r="Q50" s="20"/>
      <c r="R50" s="20"/>
      <c r="S50" s="20"/>
      <c r="T50" s="20"/>
      <c r="U50" s="20"/>
      <c r="V50" s="20"/>
      <c r="W50" s="20"/>
      <c r="X50" s="20"/>
      <c r="Y50" s="20"/>
      <c r="Z50" s="20"/>
    </row>
    <row r="51" spans="1:26" x14ac:dyDescent="0.35">
      <c r="A51" s="20" t="s">
        <v>433</v>
      </c>
      <c r="B51" s="20"/>
      <c r="C51" s="20"/>
      <c r="D51" s="20"/>
      <c r="E51" s="20"/>
      <c r="F51" s="20"/>
      <c r="G51" s="20"/>
      <c r="H51" s="20"/>
      <c r="I51" s="20"/>
      <c r="J51" s="20"/>
      <c r="K51" s="20"/>
      <c r="L51" s="20"/>
      <c r="M51" s="20"/>
      <c r="N51" s="20"/>
      <c r="O51" s="20"/>
      <c r="P51" s="20"/>
      <c r="Q51" s="20"/>
      <c r="R51" s="20"/>
      <c r="S51" s="20"/>
      <c r="T51" s="20"/>
      <c r="U51" s="20"/>
      <c r="V51" s="20"/>
      <c r="W51" s="20"/>
      <c r="X51" s="20"/>
      <c r="Y51" s="20"/>
      <c r="Z51" s="20"/>
    </row>
    <row r="52" spans="1:26" x14ac:dyDescent="0.35">
      <c r="A52" s="20" t="s">
        <v>434</v>
      </c>
      <c r="B52" s="20"/>
      <c r="C52" s="20"/>
      <c r="D52" s="20"/>
      <c r="E52" s="20"/>
      <c r="F52" s="20"/>
      <c r="G52" s="20"/>
      <c r="H52" s="20"/>
      <c r="I52" s="20"/>
      <c r="J52" s="20"/>
      <c r="K52" s="20"/>
      <c r="L52" s="20"/>
      <c r="M52" s="20"/>
      <c r="N52" s="20"/>
      <c r="O52" s="20"/>
      <c r="P52" s="20"/>
      <c r="Q52" s="20"/>
      <c r="R52" s="20"/>
      <c r="S52" s="20"/>
      <c r="T52" s="20"/>
      <c r="U52" s="20"/>
      <c r="V52" s="20"/>
      <c r="W52" s="20"/>
      <c r="X52" s="20"/>
      <c r="Y52" s="20"/>
      <c r="Z52" s="20"/>
    </row>
    <row r="53" spans="1:26" x14ac:dyDescent="0.35">
      <c r="A53" s="20" t="s">
        <v>435</v>
      </c>
      <c r="B53" s="20"/>
      <c r="C53" s="20"/>
      <c r="D53" s="20"/>
      <c r="E53" s="20"/>
      <c r="F53" s="20"/>
      <c r="G53" s="20"/>
      <c r="H53" s="20"/>
      <c r="I53" s="20"/>
      <c r="J53" s="20"/>
      <c r="K53" s="20"/>
      <c r="L53" s="20"/>
      <c r="M53" s="20"/>
      <c r="N53" s="20"/>
      <c r="O53" s="20"/>
      <c r="P53" s="20"/>
      <c r="Q53" s="20"/>
      <c r="R53" s="20"/>
      <c r="S53" s="20"/>
      <c r="T53" s="20"/>
      <c r="U53" s="20"/>
      <c r="V53" s="20"/>
      <c r="W53" s="20"/>
      <c r="X53" s="20"/>
      <c r="Y53" s="20"/>
      <c r="Z53" s="20"/>
    </row>
    <row r="54" spans="1:26" x14ac:dyDescent="0.35">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row>
    <row r="55" spans="1:26" x14ac:dyDescent="0.35">
      <c r="A55" s="38" t="s">
        <v>451</v>
      </c>
      <c r="B55" s="20"/>
      <c r="C55" s="20"/>
      <c r="D55" s="20"/>
      <c r="E55" s="20"/>
      <c r="F55" s="20"/>
      <c r="G55" s="20"/>
      <c r="H55" s="20"/>
      <c r="I55" s="20"/>
      <c r="J55" s="20"/>
      <c r="K55" s="20"/>
      <c r="L55" s="20"/>
      <c r="M55" s="20"/>
      <c r="N55" s="20"/>
      <c r="O55" s="20"/>
      <c r="P55" s="20"/>
      <c r="Q55" s="20"/>
      <c r="R55" s="20"/>
      <c r="S55" s="20"/>
      <c r="T55" s="20"/>
      <c r="U55" s="20"/>
      <c r="V55" s="20"/>
      <c r="W55" s="20"/>
      <c r="X55" s="20"/>
      <c r="Y55" s="20"/>
      <c r="Z55" s="20"/>
    </row>
    <row r="56" spans="1:26" x14ac:dyDescent="0.35">
      <c r="A56" s="20" t="s">
        <v>407</v>
      </c>
      <c r="B56" s="74"/>
      <c r="C56" s="74"/>
      <c r="D56" s="20"/>
      <c r="E56" s="20"/>
      <c r="F56" s="20"/>
      <c r="G56" s="20"/>
      <c r="H56" s="20"/>
      <c r="I56" s="20"/>
      <c r="J56" s="20"/>
      <c r="K56" s="20"/>
      <c r="L56" s="20"/>
      <c r="M56" s="20"/>
      <c r="N56" s="20"/>
      <c r="O56" s="20"/>
      <c r="P56" s="20"/>
      <c r="Q56" s="20"/>
      <c r="R56" s="20"/>
      <c r="S56" s="20"/>
      <c r="T56" s="20"/>
      <c r="U56" s="20"/>
      <c r="V56" s="20"/>
      <c r="W56" s="20"/>
      <c r="X56" s="20"/>
      <c r="Y56" s="20"/>
      <c r="Z56" s="20"/>
    </row>
    <row r="57" spans="1:26" x14ac:dyDescent="0.35">
      <c r="A57" s="20" t="s">
        <v>408</v>
      </c>
      <c r="B57" s="74"/>
      <c r="C57" s="74"/>
      <c r="D57" s="20"/>
      <c r="E57" s="20"/>
      <c r="F57" s="20"/>
      <c r="G57" s="20"/>
      <c r="H57" s="20"/>
      <c r="I57" s="20"/>
      <c r="J57" s="20"/>
      <c r="K57" s="20"/>
      <c r="L57" s="20"/>
      <c r="M57" s="20"/>
      <c r="N57" s="20"/>
      <c r="O57" s="20"/>
      <c r="P57" s="20"/>
      <c r="Q57" s="20"/>
      <c r="R57" s="20"/>
      <c r="S57" s="20"/>
      <c r="T57" s="20"/>
      <c r="U57" s="20"/>
      <c r="V57" s="20"/>
      <c r="W57" s="20"/>
      <c r="X57" s="20"/>
      <c r="Y57" s="20"/>
      <c r="Z57" s="20"/>
    </row>
    <row r="58" spans="1:26" x14ac:dyDescent="0.35">
      <c r="A58" s="20" t="s">
        <v>409</v>
      </c>
      <c r="B58" s="74"/>
      <c r="C58" s="74"/>
      <c r="D58" s="20"/>
      <c r="E58" s="20"/>
      <c r="F58" s="20"/>
      <c r="G58" s="20"/>
      <c r="H58" s="20"/>
      <c r="I58" s="20"/>
      <c r="J58" s="20"/>
      <c r="K58" s="20"/>
      <c r="L58" s="20"/>
      <c r="M58" s="20"/>
      <c r="N58" s="20"/>
      <c r="O58" s="20"/>
      <c r="P58" s="20"/>
      <c r="Q58" s="20"/>
      <c r="R58" s="20"/>
      <c r="S58" s="20"/>
      <c r="T58" s="20"/>
      <c r="U58" s="20"/>
      <c r="V58" s="20"/>
      <c r="W58" s="20"/>
      <c r="X58" s="20"/>
      <c r="Y58" s="20"/>
      <c r="Z58" s="20"/>
    </row>
    <row r="59" spans="1:26" x14ac:dyDescent="0.35">
      <c r="A59" s="20" t="s">
        <v>410</v>
      </c>
      <c r="B59" s="74"/>
      <c r="C59" s="74"/>
      <c r="D59" s="20"/>
      <c r="E59" s="20"/>
      <c r="F59" s="20"/>
      <c r="G59" s="20"/>
      <c r="H59" s="20"/>
      <c r="I59" s="20"/>
      <c r="J59" s="20"/>
      <c r="K59" s="20"/>
      <c r="L59" s="20"/>
      <c r="M59" s="20"/>
      <c r="N59" s="20"/>
      <c r="O59" s="20"/>
      <c r="P59" s="20"/>
      <c r="Q59" s="20"/>
      <c r="R59" s="20"/>
      <c r="S59" s="20"/>
      <c r="T59" s="20"/>
      <c r="U59" s="20"/>
      <c r="V59" s="20"/>
      <c r="W59" s="20"/>
      <c r="X59" s="20"/>
      <c r="Y59" s="20"/>
      <c r="Z59" s="20"/>
    </row>
    <row r="60" spans="1:26" x14ac:dyDescent="0.35">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row>
    <row r="61" spans="1:26" x14ac:dyDescent="0.35">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row>
    <row r="62" spans="1:26" x14ac:dyDescent="0.35">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row>
    <row r="63" spans="1:26" x14ac:dyDescent="0.35">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row>
    <row r="64" spans="1:26" x14ac:dyDescent="0.35">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row>
  </sheetData>
  <sheetProtection algorithmName="SHA-512" hashValue="ci7szZKjsH+47jUwD2h11g/yEGnZlQoolN/ybPAdcTGV620GNWgQ8+uBMzC00/rBnVy+mHVTZnCStTzM5L9T4A==" saltValue="U4pWctti3FpM1Lgu8loOLw==" spinCount="100000" sheet="1" objects="1" scenarios="1"/>
  <phoneticPr fontId="14" type="noConversion"/>
  <dataValidations count="1">
    <dataValidation type="list" allowBlank="1" showInputMessage="1" showErrorMessage="1" sqref="S14:S17" xr:uid="{58BF8562-5867-408B-8282-AEA26D2A4CBF}">
      <formula1>#REF!</formula1>
    </dataValidation>
  </dataValidations>
  <hyperlinks>
    <hyperlink ref="B7" r:id="rId1" display="http://lipasto.vtt.fi/yksikkopaastot/" xr:uid="{72B1CA38-43AF-40AE-A3B4-A4172F065075}"/>
    <hyperlink ref="B8:B11" r:id="rId2" display="http://lipasto.vtt.fi/yksikkopaastot/" xr:uid="{CF16E29C-2FDC-47C0-BA37-156110802C60}"/>
    <hyperlink ref="A14" r:id="rId3" display="https://www.klpaastolaskuri.fi/" xr:uid="{7DB312A5-73A6-4500-96C5-C4C2AC983742}"/>
    <hyperlink ref="I24" r:id="rId4" xr:uid="{AC795869-2F80-41C4-8195-91EA89A8B072}"/>
    <hyperlink ref="J27" r:id="rId5" display="https://www.lt.fi/fi/ymparistonetti/hiilijalanjalkiraportointi" xr:uid="{57AFC2B7-2921-4761-A2F9-4EDB6D297984}"/>
    <hyperlink ref="B39" r:id="rId6" display="http://lipasto.vtt.fi/yksikkopaastot/" xr:uid="{79659C45-B2A0-499D-BB89-B84C6B01CFBD}"/>
  </hyperlinks>
  <pageMargins left="0.7" right="0.7" top="0.75" bottom="0.75" header="0.3" footer="0.3"/>
  <pageSetup paperSize="9" orientation="portrait" horizontalDpi="360" verticalDpi="360" r:id="rId7"/>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8578B-AAE6-471B-8D88-2BC9CD8BC3A9}">
  <dimension ref="A1:U1"/>
  <sheetViews>
    <sheetView zoomScale="80" zoomScaleNormal="80" workbookViewId="0">
      <selection activeCell="B1" sqref="B1"/>
    </sheetView>
  </sheetViews>
  <sheetFormatPr defaultRowHeight="14.5" x14ac:dyDescent="0.35"/>
  <sheetData>
    <row r="1" spans="1:21" ht="36" x14ac:dyDescent="0.35">
      <c r="A1" s="749" t="s">
        <v>37</v>
      </c>
      <c r="B1" s="750"/>
      <c r="C1" s="750"/>
      <c r="D1" s="750"/>
      <c r="E1" s="750"/>
      <c r="F1" s="750"/>
      <c r="G1" s="750"/>
      <c r="H1" s="750"/>
      <c r="I1" s="750"/>
      <c r="J1" s="750"/>
      <c r="K1" s="750"/>
      <c r="L1" s="750"/>
      <c r="M1" s="750"/>
      <c r="N1" s="750"/>
      <c r="O1" s="750"/>
      <c r="P1" s="750"/>
      <c r="Q1" s="750"/>
      <c r="R1" s="750"/>
      <c r="S1" s="750"/>
      <c r="T1" s="750"/>
      <c r="U1" s="750"/>
    </row>
  </sheetData>
  <sheetProtection algorithmName="SHA-512" hashValue="P5T9LGD14Df7LbhpyiS3SJqwsum5j+O+92pbN4UmSMlW5WS1XVqqLuWc5X1BT+GaFYnGn8cWTu4331dUk+nuQA==" saltValue="+h5IrDOfOnjW3o2yyGg3gw==" spinCount="100000" sheet="1" objects="1" scenario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EB90E-D7EC-43C4-83F4-107975C72566}">
  <sheetPr>
    <pageSetUpPr fitToPage="1"/>
  </sheetPr>
  <dimension ref="A1:L87"/>
  <sheetViews>
    <sheetView showGridLines="0" topLeftCell="A31" zoomScale="80" zoomScaleNormal="80" workbookViewId="0">
      <selection activeCell="E57" sqref="E57"/>
    </sheetView>
  </sheetViews>
  <sheetFormatPr defaultColWidth="8.54296875" defaultRowHeight="14.5" x14ac:dyDescent="0.35"/>
  <cols>
    <col min="1" max="1" width="57.36328125" style="1" customWidth="1"/>
    <col min="2" max="2" width="24.90625" style="1" customWidth="1"/>
    <col min="3" max="3" width="29" style="1" customWidth="1"/>
    <col min="4" max="4" width="12.453125" style="1" customWidth="1"/>
    <col min="5" max="5" width="35.90625" style="1" customWidth="1"/>
    <col min="6" max="6" width="43" style="1" customWidth="1"/>
    <col min="7" max="7" width="1.453125" style="1" customWidth="1"/>
    <col min="8" max="8" width="12.90625" style="1" customWidth="1"/>
    <col min="9" max="9" width="17.90625" style="1" customWidth="1"/>
    <col min="10" max="10" width="16.90625" style="1" customWidth="1"/>
    <col min="11" max="11" width="8.6328125" style="1" customWidth="1"/>
    <col min="12" max="12" width="22.453125" style="1" customWidth="1"/>
    <col min="13" max="19" width="8.54296875" style="1"/>
    <col min="20" max="20" width="109.453125" style="1" customWidth="1"/>
    <col min="21" max="16384" width="8.54296875" style="1"/>
  </cols>
  <sheetData>
    <row r="1" spans="1:12" ht="55.4" customHeight="1" x14ac:dyDescent="0.35">
      <c r="A1" s="749" t="s">
        <v>479</v>
      </c>
      <c r="B1" s="750"/>
      <c r="C1" s="750"/>
      <c r="D1" s="750"/>
      <c r="E1" s="750"/>
      <c r="F1" s="750"/>
      <c r="G1"/>
      <c r="H1"/>
      <c r="I1"/>
      <c r="J1" s="161" t="s">
        <v>38</v>
      </c>
      <c r="K1" s="53"/>
      <c r="L1" s="15"/>
    </row>
    <row r="2" spans="1:12" ht="29" x14ac:dyDescent="0.35">
      <c r="A2" s="82" t="s">
        <v>480</v>
      </c>
      <c r="B2" s="183" t="s">
        <v>481</v>
      </c>
      <c r="C2" s="184"/>
      <c r="D2" s="184"/>
      <c r="E2" s="185" t="s">
        <v>503</v>
      </c>
      <c r="F2" s="152">
        <f>D26+F67</f>
        <v>0</v>
      </c>
      <c r="G2"/>
      <c r="H2"/>
      <c r="I2"/>
      <c r="J2" s="161" t="s">
        <v>39</v>
      </c>
      <c r="K2" s="53"/>
    </row>
    <row r="3" spans="1:12" ht="25" customHeight="1" x14ac:dyDescent="0.35">
      <c r="A3" s="82"/>
      <c r="B3" s="183"/>
      <c r="C3" s="184"/>
      <c r="D3" s="184"/>
      <c r="E3" s="758" t="s">
        <v>504</v>
      </c>
      <c r="F3" s="152">
        <f>((B7*0.511)+(B8*2.435)+(B9*0.179)+(B10*0.199)+(B11*1.513)+(B14*1.916)+(B18*1.904))/1000</f>
        <v>0</v>
      </c>
      <c r="G3"/>
      <c r="H3"/>
      <c r="I3"/>
      <c r="J3" s="519"/>
      <c r="K3" s="123"/>
    </row>
    <row r="4" spans="1:12" ht="15.5" x14ac:dyDescent="0.35">
      <c r="A4" s="20" t="s">
        <v>40</v>
      </c>
      <c r="B4" s="3"/>
      <c r="C4"/>
      <c r="D4"/>
      <c r="E4"/>
      <c r="F4" s="186"/>
      <c r="G4"/>
      <c r="H4"/>
      <c r="I4"/>
      <c r="J4"/>
    </row>
    <row r="5" spans="1:12" ht="15.5" x14ac:dyDescent="0.35">
      <c r="A5" s="38" t="s">
        <v>41</v>
      </c>
      <c r="B5" s="3"/>
      <c r="C5"/>
      <c r="D5"/>
      <c r="E5"/>
      <c r="F5"/>
      <c r="G5"/>
      <c r="H5" s="187" t="s">
        <v>42</v>
      </c>
      <c r="I5" s="188"/>
      <c r="J5" s="146"/>
    </row>
    <row r="6" spans="1:12" ht="14.9" customHeight="1" x14ac:dyDescent="0.45">
      <c r="A6" s="189" t="s">
        <v>43</v>
      </c>
      <c r="B6" s="190" t="s">
        <v>44</v>
      </c>
      <c r="C6" s="191" t="s">
        <v>45</v>
      </c>
      <c r="D6" s="191" t="s">
        <v>46</v>
      </c>
      <c r="E6" s="192" t="s">
        <v>47</v>
      </c>
      <c r="F6" s="193" t="s">
        <v>48</v>
      </c>
      <c r="G6" s="194"/>
      <c r="H6" s="195" t="s">
        <v>49</v>
      </c>
      <c r="I6" s="196" t="s">
        <v>50</v>
      </c>
      <c r="J6"/>
    </row>
    <row r="7" spans="1:12" ht="14.9" customHeight="1" x14ac:dyDescent="0.35">
      <c r="A7" s="20" t="s">
        <v>51</v>
      </c>
      <c r="B7" s="24"/>
      <c r="C7" s="169">
        <v>2.0240205600000003</v>
      </c>
      <c r="D7" s="25">
        <f>(B7*C7)/1000</f>
        <v>0</v>
      </c>
      <c r="E7" s="205" t="s">
        <v>52</v>
      </c>
      <c r="F7" s="713" t="s">
        <v>505</v>
      </c>
      <c r="G7" s="116"/>
      <c r="H7" s="105">
        <v>1</v>
      </c>
      <c r="I7" s="53"/>
      <c r="J7" s="162" t="s">
        <v>53</v>
      </c>
    </row>
    <row r="8" spans="1:12" ht="14.9" customHeight="1" x14ac:dyDescent="0.35">
      <c r="A8" s="45" t="s">
        <v>54</v>
      </c>
      <c r="B8" s="29"/>
      <c r="C8" s="170">
        <v>0</v>
      </c>
      <c r="D8" s="30">
        <f t="shared" ref="D8:D25" si="0">(B8*C8)/1000</f>
        <v>0</v>
      </c>
      <c r="E8" s="43" t="s">
        <v>52</v>
      </c>
      <c r="F8" s="31"/>
      <c r="G8" s="22"/>
      <c r="H8" s="121">
        <v>1</v>
      </c>
      <c r="I8" s="52"/>
      <c r="J8" s="104" t="s">
        <v>55</v>
      </c>
    </row>
    <row r="9" spans="1:12" ht="14.9" customHeight="1" x14ac:dyDescent="0.35">
      <c r="A9" s="20" t="s">
        <v>56</v>
      </c>
      <c r="B9" s="24"/>
      <c r="C9" s="169">
        <v>2.4382079999999999</v>
      </c>
      <c r="D9" s="25">
        <f t="shared" si="0"/>
        <v>0</v>
      </c>
      <c r="E9" s="205" t="s">
        <v>52</v>
      </c>
      <c r="F9" s="713" t="s">
        <v>506</v>
      </c>
      <c r="G9" s="26"/>
      <c r="H9" s="105">
        <v>1</v>
      </c>
      <c r="I9" s="53"/>
      <c r="J9" s="163" t="s">
        <v>57</v>
      </c>
    </row>
    <row r="10" spans="1:12" ht="14.9" customHeight="1" x14ac:dyDescent="0.35">
      <c r="A10" s="45" t="s">
        <v>58</v>
      </c>
      <c r="B10" s="29"/>
      <c r="C10" s="170">
        <v>1.98925376</v>
      </c>
      <c r="D10" s="30">
        <f t="shared" si="0"/>
        <v>0</v>
      </c>
      <c r="E10" s="43" t="s">
        <v>52</v>
      </c>
      <c r="F10" s="713" t="s">
        <v>507</v>
      </c>
      <c r="G10" s="22"/>
      <c r="H10" s="121">
        <v>1</v>
      </c>
      <c r="I10" s="52"/>
      <c r="J10" s="104" t="s">
        <v>59</v>
      </c>
    </row>
    <row r="11" spans="1:12" ht="14.9" customHeight="1" x14ac:dyDescent="0.35">
      <c r="A11" s="20" t="s">
        <v>60</v>
      </c>
      <c r="B11" s="24"/>
      <c r="C11" s="169">
        <v>0</v>
      </c>
      <c r="D11" s="25">
        <f t="shared" si="0"/>
        <v>0</v>
      </c>
      <c r="E11" s="205" t="s">
        <v>52</v>
      </c>
      <c r="F11" s="32"/>
      <c r="G11" s="26"/>
      <c r="H11" s="105">
        <v>1</v>
      </c>
      <c r="I11" s="53"/>
      <c r="J11" s="22"/>
    </row>
    <row r="12" spans="1:12" ht="14.9" customHeight="1" x14ac:dyDescent="0.45">
      <c r="A12" s="189" t="s">
        <v>43</v>
      </c>
      <c r="B12" s="23" t="s">
        <v>61</v>
      </c>
      <c r="C12" s="191" t="s">
        <v>62</v>
      </c>
      <c r="D12" s="191" t="s">
        <v>46</v>
      </c>
      <c r="E12" s="206"/>
      <c r="F12" s="117"/>
      <c r="G12" s="131"/>
      <c r="H12" s="174"/>
      <c r="I12" s="127"/>
      <c r="J12" s="22"/>
    </row>
    <row r="13" spans="1:12" ht="14.9" customHeight="1" x14ac:dyDescent="0.35">
      <c r="A13" s="20" t="s">
        <v>63</v>
      </c>
      <c r="B13" s="24"/>
      <c r="C13" s="169">
        <v>2.7484099999999998</v>
      </c>
      <c r="D13" s="25">
        <f t="shared" si="0"/>
        <v>0</v>
      </c>
      <c r="E13" s="43" t="s">
        <v>52</v>
      </c>
      <c r="F13" s="32"/>
      <c r="G13" s="26"/>
      <c r="H13" s="105">
        <v>1</v>
      </c>
      <c r="I13" s="53"/>
      <c r="J13" s="22"/>
    </row>
    <row r="14" spans="1:12" ht="14.9" customHeight="1" x14ac:dyDescent="0.35">
      <c r="A14" s="45" t="s">
        <v>64</v>
      </c>
      <c r="B14" s="29"/>
      <c r="C14" s="170">
        <v>0</v>
      </c>
      <c r="D14" s="30">
        <f t="shared" si="0"/>
        <v>0</v>
      </c>
      <c r="E14" s="43" t="s">
        <v>52</v>
      </c>
      <c r="F14" s="31"/>
      <c r="G14" s="22"/>
      <c r="H14" s="121">
        <v>1</v>
      </c>
      <c r="I14" s="52"/>
      <c r="J14" s="22"/>
    </row>
    <row r="15" spans="1:12" ht="14.9" customHeight="1" x14ac:dyDescent="0.35">
      <c r="A15" s="20" t="s">
        <v>65</v>
      </c>
      <c r="B15" s="24"/>
      <c r="C15" s="169">
        <v>1.5625324</v>
      </c>
      <c r="D15" s="25">
        <f t="shared" si="0"/>
        <v>0</v>
      </c>
      <c r="E15" s="43" t="s">
        <v>52</v>
      </c>
      <c r="F15" s="32"/>
      <c r="G15" s="26"/>
      <c r="H15" s="105">
        <v>1</v>
      </c>
      <c r="I15" s="53"/>
      <c r="J15" s="22"/>
    </row>
    <row r="16" spans="1:12" ht="14.9" customHeight="1" x14ac:dyDescent="0.35">
      <c r="A16" s="45" t="s">
        <v>66</v>
      </c>
      <c r="B16" s="29"/>
      <c r="C16" s="170">
        <v>2.7484099999999998</v>
      </c>
      <c r="D16" s="30">
        <f t="shared" si="0"/>
        <v>0</v>
      </c>
      <c r="E16" s="118" t="s">
        <v>52</v>
      </c>
      <c r="F16" s="31"/>
      <c r="G16" s="22"/>
      <c r="H16" s="121">
        <v>1</v>
      </c>
      <c r="I16" s="52"/>
      <c r="J16" s="22"/>
    </row>
    <row r="17" spans="1:10" ht="14.9" customHeight="1" x14ac:dyDescent="0.45">
      <c r="A17" s="109" t="s">
        <v>43</v>
      </c>
      <c r="B17" s="34" t="s">
        <v>67</v>
      </c>
      <c r="C17" s="207" t="s">
        <v>68</v>
      </c>
      <c r="D17" s="207" t="s">
        <v>69</v>
      </c>
      <c r="E17" s="208"/>
      <c r="F17" s="132"/>
      <c r="G17" s="133"/>
      <c r="H17" s="175"/>
      <c r="I17" s="128"/>
      <c r="J17" s="22"/>
    </row>
    <row r="18" spans="1:10" ht="14.9" customHeight="1" x14ac:dyDescent="0.35">
      <c r="A18" s="45" t="s">
        <v>511</v>
      </c>
      <c r="B18" s="35"/>
      <c r="C18" s="171">
        <v>0</v>
      </c>
      <c r="D18" s="30">
        <f t="shared" si="0"/>
        <v>0</v>
      </c>
      <c r="E18" s="118"/>
      <c r="F18" s="31"/>
      <c r="G18" s="33"/>
      <c r="H18" s="105"/>
      <c r="I18" s="53"/>
      <c r="J18" s="22"/>
    </row>
    <row r="19" spans="1:10" ht="14.9" customHeight="1" x14ac:dyDescent="0.45">
      <c r="A19" s="109" t="s">
        <v>71</v>
      </c>
      <c r="B19" s="34" t="s">
        <v>44</v>
      </c>
      <c r="C19" s="207" t="s">
        <v>72</v>
      </c>
      <c r="D19" s="207" t="s">
        <v>69</v>
      </c>
      <c r="E19" s="208"/>
      <c r="F19" s="132"/>
      <c r="G19" s="131"/>
      <c r="H19" s="174"/>
      <c r="I19" s="127"/>
      <c r="J19" s="22"/>
    </row>
    <row r="20" spans="1:10" ht="14.9" customHeight="1" x14ac:dyDescent="0.35">
      <c r="A20" s="45" t="s">
        <v>73</v>
      </c>
      <c r="B20" s="35"/>
      <c r="C20" s="172">
        <v>0.79700000000000004</v>
      </c>
      <c r="D20" s="30">
        <f t="shared" si="0"/>
        <v>0</v>
      </c>
      <c r="E20" s="118" t="s">
        <v>74</v>
      </c>
      <c r="F20" s="31"/>
      <c r="G20" s="33"/>
      <c r="H20" s="105">
        <v>1</v>
      </c>
      <c r="I20" s="53"/>
      <c r="J20" s="22"/>
    </row>
    <row r="21" spans="1:10" ht="53.4" customHeight="1" x14ac:dyDescent="0.45">
      <c r="A21" s="197" t="s">
        <v>75</v>
      </c>
      <c r="B21" s="34" t="s">
        <v>76</v>
      </c>
      <c r="C21" s="164" t="s">
        <v>77</v>
      </c>
      <c r="D21" s="207" t="s">
        <v>69</v>
      </c>
      <c r="E21" s="209" t="s">
        <v>78</v>
      </c>
      <c r="F21" s="160"/>
      <c r="G21" s="131"/>
      <c r="H21" s="174"/>
      <c r="I21" s="127"/>
      <c r="J21" s="22"/>
    </row>
    <row r="22" spans="1:10" ht="14.9" customHeight="1" x14ac:dyDescent="0.35">
      <c r="A22" s="45" t="s">
        <v>79</v>
      </c>
      <c r="B22" s="29"/>
      <c r="C22" s="173">
        <v>1300</v>
      </c>
      <c r="D22" s="30">
        <f t="shared" si="0"/>
        <v>0</v>
      </c>
      <c r="E22" s="118" t="s">
        <v>80</v>
      </c>
      <c r="F22" s="31"/>
      <c r="G22" s="116"/>
      <c r="H22" s="105">
        <v>1</v>
      </c>
      <c r="I22" s="53"/>
      <c r="J22" s="22"/>
    </row>
    <row r="23" spans="1:10" ht="14.9" customHeight="1" x14ac:dyDescent="0.35">
      <c r="A23" s="437" t="s">
        <v>81</v>
      </c>
      <c r="B23" s="58"/>
      <c r="C23" s="641">
        <v>3943</v>
      </c>
      <c r="D23" s="658">
        <f t="shared" si="0"/>
        <v>0</v>
      </c>
      <c r="E23" s="642" t="s">
        <v>510</v>
      </c>
      <c r="F23" s="36"/>
      <c r="G23" s="643"/>
      <c r="H23" s="644">
        <v>1</v>
      </c>
      <c r="I23" s="645"/>
      <c r="J23" s="22"/>
    </row>
    <row r="24" spans="1:10" ht="14.9" customHeight="1" x14ac:dyDescent="0.35">
      <c r="A24" s="643"/>
      <c r="B24" s="58"/>
      <c r="C24" s="657"/>
      <c r="D24" s="30">
        <f t="shared" si="0"/>
        <v>0</v>
      </c>
      <c r="E24" s="36"/>
      <c r="F24" s="640"/>
      <c r="G24" s="643"/>
      <c r="H24" s="644"/>
      <c r="I24" s="645"/>
      <c r="J24" s="22"/>
    </row>
    <row r="25" spans="1:10" ht="14.9" customHeight="1" x14ac:dyDescent="0.35">
      <c r="A25" s="22"/>
      <c r="B25" s="58"/>
      <c r="C25" s="657"/>
      <c r="D25" s="658">
        <f t="shared" si="0"/>
        <v>0</v>
      </c>
      <c r="E25" s="36"/>
      <c r="F25" s="640"/>
      <c r="G25" s="22"/>
      <c r="H25" s="644"/>
      <c r="I25" s="645"/>
      <c r="J25" s="22"/>
    </row>
    <row r="26" spans="1:10" ht="15.5" x14ac:dyDescent="0.35">
      <c r="A26" s="198" t="s">
        <v>82</v>
      </c>
      <c r="B26" s="202"/>
      <c r="C26" s="165"/>
      <c r="D26" s="543">
        <f>SUM(D7:D11,D13:D16,D18,D20, D22:D25)</f>
        <v>0</v>
      </c>
      <c r="E26" s="75" t="s">
        <v>83</v>
      </c>
      <c r="F26" s="37"/>
      <c r="G26" s="28"/>
      <c r="H26" s="105"/>
      <c r="I26" s="53"/>
      <c r="J26" s="22"/>
    </row>
    <row r="27" spans="1:10" ht="18" customHeight="1" x14ac:dyDescent="0.35">
      <c r="A27"/>
      <c r="B27"/>
      <c r="C27"/>
      <c r="D27" s="210"/>
      <c r="E27" s="211"/>
      <c r="F27"/>
      <c r="H27" s="638">
        <f>SUM(H7:H25)/13</f>
        <v>0.92307692307692313</v>
      </c>
      <c r="I27" s="639">
        <f>SUM(I7:I25)/13</f>
        <v>0</v>
      </c>
      <c r="J27" s="22" t="s">
        <v>84</v>
      </c>
    </row>
    <row r="28" spans="1:10" x14ac:dyDescent="0.35">
      <c r="A28"/>
      <c r="B28"/>
      <c r="C28"/>
      <c r="D28"/>
      <c r="E28"/>
      <c r="F28"/>
    </row>
    <row r="29" spans="1:10" x14ac:dyDescent="0.35">
      <c r="A29"/>
      <c r="B29"/>
      <c r="C29"/>
      <c r="D29"/>
      <c r="E29"/>
      <c r="F29"/>
    </row>
    <row r="30" spans="1:10" x14ac:dyDescent="0.35">
      <c r="A30"/>
      <c r="B30"/>
      <c r="C30"/>
      <c r="D30"/>
      <c r="E30"/>
      <c r="F30"/>
    </row>
    <row r="31" spans="1:10" x14ac:dyDescent="0.35">
      <c r="A31"/>
      <c r="B31"/>
      <c r="C31"/>
      <c r="D31"/>
      <c r="E31"/>
      <c r="F31"/>
    </row>
    <row r="32" spans="1:10" x14ac:dyDescent="0.35">
      <c r="A32"/>
      <c r="B32"/>
      <c r="C32"/>
      <c r="D32"/>
      <c r="E32"/>
      <c r="F32"/>
    </row>
    <row r="33" spans="1:6" x14ac:dyDescent="0.35">
      <c r="A33"/>
      <c r="B33"/>
      <c r="C33"/>
      <c r="D33"/>
      <c r="E33"/>
      <c r="F33"/>
    </row>
    <row r="34" spans="1:6" x14ac:dyDescent="0.35">
      <c r="A34"/>
      <c r="B34"/>
      <c r="C34"/>
      <c r="D34"/>
      <c r="E34"/>
      <c r="F34"/>
    </row>
    <row r="35" spans="1:6" x14ac:dyDescent="0.35">
      <c r="A35"/>
      <c r="B35"/>
      <c r="C35"/>
      <c r="D35"/>
      <c r="E35"/>
      <c r="F35"/>
    </row>
    <row r="36" spans="1:6" x14ac:dyDescent="0.35">
      <c r="A36"/>
      <c r="B36"/>
      <c r="C36"/>
      <c r="D36"/>
      <c r="E36"/>
      <c r="F36"/>
    </row>
    <row r="37" spans="1:6" x14ac:dyDescent="0.35">
      <c r="A37"/>
      <c r="B37"/>
      <c r="C37"/>
      <c r="D37"/>
      <c r="E37"/>
      <c r="F37"/>
    </row>
    <row r="38" spans="1:6" x14ac:dyDescent="0.35">
      <c r="A38"/>
      <c r="B38"/>
      <c r="C38"/>
      <c r="D38"/>
      <c r="E38"/>
      <c r="F38"/>
    </row>
    <row r="39" spans="1:6" x14ac:dyDescent="0.35">
      <c r="A39"/>
      <c r="B39"/>
      <c r="C39"/>
      <c r="D39"/>
      <c r="E39"/>
      <c r="F39"/>
    </row>
    <row r="40" spans="1:6" x14ac:dyDescent="0.35">
      <c r="A40"/>
      <c r="B40"/>
      <c r="C40"/>
      <c r="D40"/>
      <c r="E40"/>
      <c r="F40"/>
    </row>
    <row r="41" spans="1:6" x14ac:dyDescent="0.35">
      <c r="A41"/>
      <c r="B41"/>
      <c r="C41"/>
      <c r="D41"/>
      <c r="E41"/>
      <c r="F41"/>
    </row>
    <row r="42" spans="1:6" x14ac:dyDescent="0.35">
      <c r="A42"/>
      <c r="B42"/>
      <c r="C42"/>
      <c r="D42"/>
      <c r="E42"/>
      <c r="F42"/>
    </row>
    <row r="43" spans="1:6" x14ac:dyDescent="0.35">
      <c r="A43"/>
      <c r="B43"/>
      <c r="C43"/>
      <c r="D43"/>
      <c r="E43"/>
      <c r="F43"/>
    </row>
    <row r="44" spans="1:6" x14ac:dyDescent="0.35">
      <c r="A44"/>
      <c r="B44"/>
      <c r="C44"/>
      <c r="D44"/>
      <c r="E44"/>
      <c r="F44"/>
    </row>
    <row r="45" spans="1:6" ht="15.5" x14ac:dyDescent="0.35">
      <c r="A45" s="20" t="s">
        <v>85</v>
      </c>
      <c r="B45"/>
      <c r="C45"/>
      <c r="D45"/>
      <c r="E45"/>
      <c r="F45"/>
    </row>
    <row r="46" spans="1:6" ht="18.5" x14ac:dyDescent="0.45">
      <c r="A46" s="199" t="s">
        <v>482</v>
      </c>
      <c r="B46" s="212"/>
      <c r="C46"/>
      <c r="D46"/>
      <c r="E46"/>
      <c r="F46"/>
    </row>
    <row r="47" spans="1:6" ht="15.5" x14ac:dyDescent="0.35">
      <c r="A47" s="20" t="s">
        <v>86</v>
      </c>
      <c r="B47"/>
      <c r="C47"/>
      <c r="D47"/>
      <c r="E47"/>
      <c r="F47"/>
    </row>
    <row r="48" spans="1:6" ht="15.5" x14ac:dyDescent="0.35">
      <c r="A48" s="39" t="s">
        <v>87</v>
      </c>
      <c r="B48"/>
      <c r="C48"/>
      <c r="D48"/>
      <c r="E48"/>
      <c r="F48"/>
    </row>
    <row r="49" spans="1:9" ht="15.5" x14ac:dyDescent="0.35">
      <c r="A49" s="20" t="s">
        <v>88</v>
      </c>
      <c r="B49"/>
      <c r="C49"/>
      <c r="D49"/>
      <c r="E49"/>
      <c r="F49"/>
    </row>
    <row r="50" spans="1:9" ht="15" thickBot="1" x14ac:dyDescent="0.4">
      <c r="A50" s="166"/>
      <c r="B50" s="166"/>
      <c r="C50" s="166"/>
      <c r="D50" s="166"/>
      <c r="E50" s="213"/>
      <c r="F50"/>
    </row>
    <row r="51" spans="1:9" ht="28.4" customHeight="1" thickTop="1" x14ac:dyDescent="0.35">
      <c r="A51" s="200" t="s">
        <v>89</v>
      </c>
      <c r="B51" s="167" t="s">
        <v>90</v>
      </c>
      <c r="C51" s="167" t="s">
        <v>91</v>
      </c>
      <c r="D51" s="353" t="s">
        <v>92</v>
      </c>
      <c r="E51" s="214" t="s">
        <v>49</v>
      </c>
      <c r="F51" s="215" t="s">
        <v>93</v>
      </c>
      <c r="G51"/>
      <c r="H51" s="187" t="s">
        <v>42</v>
      </c>
      <c r="I51" s="188"/>
    </row>
    <row r="52" spans="1:9" ht="32.15" customHeight="1" thickBot="1" x14ac:dyDescent="0.4">
      <c r="A52" s="201"/>
      <c r="B52" s="168"/>
      <c r="C52" s="168"/>
      <c r="D52" s="354" t="s">
        <v>94</v>
      </c>
      <c r="E52" s="216" t="s">
        <v>95</v>
      </c>
      <c r="F52" s="217" t="s">
        <v>96</v>
      </c>
      <c r="G52"/>
      <c r="H52" s="195" t="s">
        <v>49</v>
      </c>
      <c r="I52" s="196" t="s">
        <v>50</v>
      </c>
    </row>
    <row r="53" spans="1:9" ht="16" thickTop="1" x14ac:dyDescent="0.35">
      <c r="A53" s="176"/>
      <c r="B53" s="177"/>
      <c r="C53" s="177"/>
      <c r="D53" s="48"/>
      <c r="E53" s="139"/>
      <c r="F53" s="218">
        <f>(D53*E53)/1000000</f>
        <v>0</v>
      </c>
      <c r="G53"/>
      <c r="H53" s="105">
        <v>1</v>
      </c>
      <c r="I53" s="53"/>
    </row>
    <row r="54" spans="1:9" ht="15.5" x14ac:dyDescent="0.35">
      <c r="A54" s="178" t="s">
        <v>97</v>
      </c>
      <c r="B54" s="179"/>
      <c r="C54" s="179"/>
      <c r="D54" s="140"/>
      <c r="E54" s="141"/>
      <c r="F54" s="219">
        <f>(D54*E54)/1000000</f>
        <v>0</v>
      </c>
      <c r="G54"/>
      <c r="H54" s="121">
        <v>1</v>
      </c>
      <c r="I54" s="52"/>
    </row>
    <row r="55" spans="1:9" ht="15.5" x14ac:dyDescent="0.35">
      <c r="A55" s="176" t="s">
        <v>98</v>
      </c>
      <c r="B55" s="180"/>
      <c r="C55" s="180"/>
      <c r="D55" s="48"/>
      <c r="E55" s="142"/>
      <c r="F55" s="219">
        <f t="shared" ref="F55:F66" si="1">(D55*E55)/1000000</f>
        <v>0</v>
      </c>
      <c r="G55"/>
      <c r="H55" s="105">
        <v>1</v>
      </c>
      <c r="I55" s="53"/>
    </row>
    <row r="56" spans="1:9" ht="15.5" x14ac:dyDescent="0.35">
      <c r="A56" s="178" t="s">
        <v>99</v>
      </c>
      <c r="B56" s="179"/>
      <c r="C56" s="179"/>
      <c r="D56" s="140"/>
      <c r="E56" s="141"/>
      <c r="F56" s="219">
        <f t="shared" si="1"/>
        <v>0</v>
      </c>
      <c r="G56"/>
      <c r="H56" s="121">
        <v>1</v>
      </c>
      <c r="I56" s="52"/>
    </row>
    <row r="57" spans="1:9" ht="15.5" x14ac:dyDescent="0.35">
      <c r="A57" s="176" t="s">
        <v>100</v>
      </c>
      <c r="B57" s="180"/>
      <c r="C57" s="180"/>
      <c r="D57" s="48"/>
      <c r="E57" s="142"/>
      <c r="F57" s="219">
        <f>(D57*E57)/1000000</f>
        <v>0</v>
      </c>
      <c r="G57"/>
      <c r="H57" s="105">
        <v>1</v>
      </c>
      <c r="I57" s="53"/>
    </row>
    <row r="58" spans="1:9" ht="15.5" x14ac:dyDescent="0.35">
      <c r="A58" s="178" t="s">
        <v>101</v>
      </c>
      <c r="B58" s="179"/>
      <c r="C58" s="179"/>
      <c r="D58" s="140"/>
      <c r="E58" s="141"/>
      <c r="F58" s="219">
        <f>(D58*E58)/1000000</f>
        <v>0</v>
      </c>
      <c r="G58"/>
      <c r="H58" s="121">
        <v>1</v>
      </c>
      <c r="I58" s="52"/>
    </row>
    <row r="59" spans="1:9" ht="15.5" x14ac:dyDescent="0.35">
      <c r="A59" s="181" t="s">
        <v>102</v>
      </c>
      <c r="B59" s="182"/>
      <c r="C59" s="182"/>
      <c r="D59" s="143"/>
      <c r="E59" s="144"/>
      <c r="F59" s="219">
        <f t="shared" si="1"/>
        <v>0</v>
      </c>
      <c r="G59"/>
      <c r="H59" s="105">
        <v>1</v>
      </c>
      <c r="I59" s="53"/>
    </row>
    <row r="60" spans="1:9" ht="15.5" x14ac:dyDescent="0.35">
      <c r="A60" s="178" t="s">
        <v>103</v>
      </c>
      <c r="B60" s="179"/>
      <c r="C60" s="179"/>
      <c r="D60" s="140"/>
      <c r="E60" s="141"/>
      <c r="F60" s="219">
        <f t="shared" si="1"/>
        <v>0</v>
      </c>
      <c r="G60"/>
      <c r="H60" s="121">
        <v>1</v>
      </c>
      <c r="I60" s="52"/>
    </row>
    <row r="61" spans="1:9" ht="15.5" x14ac:dyDescent="0.35">
      <c r="A61" s="176" t="s">
        <v>104</v>
      </c>
      <c r="B61" s="180"/>
      <c r="C61" s="180"/>
      <c r="D61" s="48"/>
      <c r="E61" s="142"/>
      <c r="F61" s="219">
        <f t="shared" si="1"/>
        <v>0</v>
      </c>
      <c r="G61"/>
      <c r="H61" s="105">
        <v>1</v>
      </c>
      <c r="I61" s="53"/>
    </row>
    <row r="62" spans="1:9" ht="15.5" x14ac:dyDescent="0.35">
      <c r="A62" s="178" t="s">
        <v>105</v>
      </c>
      <c r="B62" s="179"/>
      <c r="C62" s="179"/>
      <c r="D62" s="140"/>
      <c r="E62" s="141"/>
      <c r="F62" s="219">
        <f>(D62*E62)/1000000</f>
        <v>0</v>
      </c>
      <c r="G62"/>
      <c r="H62" s="121">
        <v>1</v>
      </c>
      <c r="I62" s="52"/>
    </row>
    <row r="63" spans="1:9" ht="15.5" x14ac:dyDescent="0.35">
      <c r="A63" s="176" t="s">
        <v>106</v>
      </c>
      <c r="B63" s="180"/>
      <c r="C63" s="180"/>
      <c r="D63" s="48"/>
      <c r="E63" s="142"/>
      <c r="F63" s="219">
        <f t="shared" si="1"/>
        <v>0</v>
      </c>
      <c r="G63"/>
      <c r="H63" s="105">
        <v>1</v>
      </c>
      <c r="I63" s="53"/>
    </row>
    <row r="64" spans="1:9" ht="15.5" x14ac:dyDescent="0.35">
      <c r="A64" s="178" t="s">
        <v>107</v>
      </c>
      <c r="B64" s="179"/>
      <c r="C64" s="179"/>
      <c r="D64" s="140"/>
      <c r="E64" s="141"/>
      <c r="F64" s="219">
        <f t="shared" si="1"/>
        <v>0</v>
      </c>
      <c r="G64"/>
      <c r="H64" s="121">
        <v>1</v>
      </c>
      <c r="I64" s="52"/>
    </row>
    <row r="65" spans="1:10" ht="15.5" x14ac:dyDescent="0.35">
      <c r="A65" s="176" t="s">
        <v>108</v>
      </c>
      <c r="B65" s="180"/>
      <c r="C65" s="180"/>
      <c r="D65" s="48"/>
      <c r="E65" s="142"/>
      <c r="F65" s="219">
        <f t="shared" si="1"/>
        <v>0</v>
      </c>
      <c r="G65"/>
      <c r="H65" s="105">
        <v>1</v>
      </c>
      <c r="I65" s="53"/>
    </row>
    <row r="66" spans="1:10" ht="15.5" x14ac:dyDescent="0.35">
      <c r="A66" s="178" t="s">
        <v>109</v>
      </c>
      <c r="B66" s="179"/>
      <c r="C66" s="179"/>
      <c r="D66" s="140"/>
      <c r="E66" s="141"/>
      <c r="F66" s="219">
        <f t="shared" si="1"/>
        <v>0</v>
      </c>
      <c r="G66"/>
      <c r="H66" s="121">
        <v>1</v>
      </c>
      <c r="I66" s="52"/>
    </row>
    <row r="67" spans="1:10" ht="15.5" x14ac:dyDescent="0.35">
      <c r="A67" s="203" t="s">
        <v>110</v>
      </c>
      <c r="B67" s="203"/>
      <c r="C67" s="203"/>
      <c r="D67" s="204"/>
      <c r="E67" s="145" t="s">
        <v>111</v>
      </c>
      <c r="F67" s="220">
        <f>SUM(F53:F66)</f>
        <v>0</v>
      </c>
      <c r="G67"/>
      <c r="H67" s="682">
        <f>SUM(H53:H66)/14</f>
        <v>1</v>
      </c>
      <c r="I67" s="682">
        <f>SUM(I53:I66)/14</f>
        <v>0</v>
      </c>
      <c r="J67" s="115"/>
    </row>
    <row r="68" spans="1:10" ht="15.5" x14ac:dyDescent="0.35">
      <c r="A68" s="38"/>
      <c r="B68" s="38"/>
      <c r="C68" s="38"/>
      <c r="D68" s="38"/>
      <c r="E68" s="3"/>
      <c r="F68"/>
      <c r="G68"/>
      <c r="H68" s="221"/>
      <c r="I68" s="221"/>
    </row>
    <row r="69" spans="1:10" ht="15.5" x14ac:dyDescent="0.35">
      <c r="A69" s="3"/>
      <c r="B69" s="3"/>
      <c r="C69" s="3"/>
      <c r="D69" s="3"/>
      <c r="E69"/>
      <c r="F69"/>
      <c r="G69"/>
      <c r="H69" s="81"/>
      <c r="I69" s="81"/>
    </row>
    <row r="70" spans="1:10" ht="15.5" x14ac:dyDescent="0.35">
      <c r="A70" s="3"/>
      <c r="B70" s="3"/>
      <c r="C70" s="3"/>
      <c r="D70" s="3"/>
      <c r="E70"/>
      <c r="F70"/>
      <c r="G70"/>
      <c r="H70" s="81"/>
      <c r="I70" s="81"/>
    </row>
    <row r="71" spans="1:10" ht="15.5" x14ac:dyDescent="0.35">
      <c r="A71" s="3"/>
      <c r="B71" s="3"/>
      <c r="C71" s="3"/>
      <c r="D71" s="3"/>
      <c r="E71"/>
      <c r="F71"/>
      <c r="G71"/>
      <c r="H71" s="222"/>
      <c r="I71" s="222"/>
    </row>
    <row r="72" spans="1:10" x14ac:dyDescent="0.35">
      <c r="A72" s="3"/>
      <c r="B72" s="3"/>
      <c r="C72" s="3"/>
      <c r="D72" s="3"/>
      <c r="E72"/>
      <c r="F72"/>
      <c r="G72"/>
      <c r="H72"/>
      <c r="I72"/>
    </row>
    <row r="73" spans="1:10" x14ac:dyDescent="0.35">
      <c r="A73" s="3"/>
      <c r="B73" s="3"/>
      <c r="C73" s="3"/>
      <c r="D73" s="3"/>
      <c r="E73"/>
      <c r="F73"/>
      <c r="G73"/>
      <c r="H73"/>
      <c r="I73"/>
    </row>
    <row r="74" spans="1:10" x14ac:dyDescent="0.35">
      <c r="A74" s="3"/>
      <c r="B74" s="3"/>
      <c r="C74" s="3"/>
      <c r="D74" s="3"/>
      <c r="E74"/>
      <c r="F74"/>
      <c r="G74"/>
      <c r="H74"/>
      <c r="I74"/>
    </row>
    <row r="75" spans="1:10" x14ac:dyDescent="0.35">
      <c r="A75" s="3"/>
      <c r="B75" s="3"/>
      <c r="C75" s="3"/>
      <c r="D75" s="3"/>
      <c r="E75"/>
      <c r="F75"/>
      <c r="G75"/>
      <c r="H75"/>
      <c r="I75"/>
    </row>
    <row r="76" spans="1:10" x14ac:dyDescent="0.35">
      <c r="A76" s="3"/>
      <c r="B76" s="3"/>
      <c r="C76" s="3"/>
      <c r="D76" s="3"/>
      <c r="E76"/>
      <c r="F76"/>
      <c r="G76"/>
      <c r="H76"/>
      <c r="I76"/>
    </row>
    <row r="77" spans="1:10" x14ac:dyDescent="0.35">
      <c r="A77" s="3"/>
      <c r="B77" s="3"/>
      <c r="C77" s="3"/>
      <c r="D77" s="3"/>
      <c r="E77"/>
      <c r="F77"/>
      <c r="G77"/>
      <c r="H77"/>
      <c r="I77"/>
    </row>
    <row r="78" spans="1:10" s="22" customFormat="1" ht="15.5" x14ac:dyDescent="0.35">
      <c r="A78" s="38" t="s">
        <v>112</v>
      </c>
      <c r="B78" s="38"/>
      <c r="C78" s="38"/>
      <c r="D78" s="38"/>
      <c r="E78" s="20"/>
      <c r="F78" s="20"/>
      <c r="G78" s="20"/>
      <c r="H78" s="20"/>
      <c r="I78" s="20"/>
    </row>
    <row r="79" spans="1:10" s="22" customFormat="1" ht="15.5" x14ac:dyDescent="0.35">
      <c r="A79" s="759" t="s">
        <v>508</v>
      </c>
      <c r="B79" s="157"/>
      <c r="C79" s="38"/>
      <c r="D79" s="38"/>
      <c r="E79" s="20"/>
      <c r="F79" s="20"/>
      <c r="G79" s="20"/>
      <c r="H79" s="20"/>
      <c r="I79" s="20"/>
    </row>
    <row r="80" spans="1:10" s="22" customFormat="1" ht="15.5" x14ac:dyDescent="0.35">
      <c r="A80" s="20" t="s">
        <v>113</v>
      </c>
      <c r="B80" s="38"/>
      <c r="C80" s="38"/>
      <c r="D80" s="38"/>
      <c r="E80" s="20"/>
      <c r="F80" s="20"/>
      <c r="G80" s="20"/>
      <c r="H80" s="20"/>
      <c r="I80" s="20"/>
    </row>
    <row r="81" spans="1:9" s="22" customFormat="1" ht="15.5" x14ac:dyDescent="0.35">
      <c r="A81" s="20" t="s">
        <v>509</v>
      </c>
      <c r="B81" s="38"/>
      <c r="C81" s="38"/>
      <c r="D81" s="38"/>
      <c r="E81" s="20"/>
      <c r="F81" s="20"/>
      <c r="G81" s="20"/>
      <c r="H81" s="20"/>
      <c r="I81" s="20"/>
    </row>
    <row r="82" spans="1:9" s="22" customFormat="1" ht="15.5" x14ac:dyDescent="0.35">
      <c r="A82" s="20" t="s">
        <v>115</v>
      </c>
      <c r="B82" s="157" t="s">
        <v>116</v>
      </c>
      <c r="C82" s="20"/>
      <c r="D82" s="20"/>
      <c r="E82" s="20"/>
      <c r="F82" s="20"/>
      <c r="G82" s="20"/>
      <c r="H82" s="20"/>
      <c r="I82" s="20"/>
    </row>
    <row r="83" spans="1:9" s="22" customFormat="1" ht="15.5" x14ac:dyDescent="0.35">
      <c r="A83" s="20" t="s">
        <v>117</v>
      </c>
      <c r="B83" s="157" t="s">
        <v>116</v>
      </c>
      <c r="C83" s="20"/>
      <c r="D83" s="20"/>
      <c r="E83" s="20"/>
      <c r="F83" s="20"/>
      <c r="G83" s="20"/>
      <c r="H83" s="20"/>
      <c r="I83" s="20"/>
    </row>
    <row r="84" spans="1:9" s="22" customFormat="1" ht="15.5" x14ac:dyDescent="0.35">
      <c r="A84" s="20" t="s">
        <v>118</v>
      </c>
      <c r="B84" s="157" t="s">
        <v>116</v>
      </c>
      <c r="C84" s="20"/>
      <c r="D84" s="20"/>
      <c r="E84" s="20"/>
      <c r="F84" s="20"/>
      <c r="G84" s="20"/>
      <c r="H84" s="20"/>
      <c r="I84" s="20"/>
    </row>
    <row r="85" spans="1:9" s="22" customFormat="1" ht="15.5" x14ac:dyDescent="0.35">
      <c r="A85" s="20" t="s">
        <v>119</v>
      </c>
      <c r="B85" s="157" t="s">
        <v>116</v>
      </c>
      <c r="C85" s="20"/>
      <c r="D85" s="20"/>
      <c r="E85" s="20"/>
      <c r="F85" s="20"/>
      <c r="G85" s="20"/>
      <c r="H85" s="20"/>
      <c r="I85" s="20"/>
    </row>
    <row r="86" spans="1:9" s="22" customFormat="1" ht="15.5" x14ac:dyDescent="0.35">
      <c r="A86" s="20" t="s">
        <v>120</v>
      </c>
      <c r="B86" s="157" t="s">
        <v>116</v>
      </c>
      <c r="C86" s="20"/>
      <c r="D86" s="20"/>
      <c r="E86" s="20"/>
      <c r="F86" s="20"/>
      <c r="G86" s="20"/>
      <c r="H86" s="20"/>
      <c r="I86" s="20"/>
    </row>
    <row r="87" spans="1:9" ht="15.5" x14ac:dyDescent="0.35">
      <c r="A87" s="20" t="s">
        <v>121</v>
      </c>
      <c r="B87"/>
      <c r="C87"/>
      <c r="D87"/>
      <c r="E87"/>
      <c r="F87"/>
      <c r="G87"/>
      <c r="H87"/>
      <c r="I87"/>
    </row>
  </sheetData>
  <sheetProtection algorithmName="SHA-512" hashValue="S8sQbjOvLD8qaBKM48LOzjw1gDHf4GItHneQQ0mjBS+upe4Bouy5J1YvrTPIIh//2NoWW0KrBNZtbIr9uldWGw==" saltValue="cY6oU+sbwRrFAY7SygyZ1A==" spinCount="100000" sheet="1" formatRows="0" insertRows="0" selectLockedCells="1"/>
  <phoneticPr fontId="14" type="noConversion"/>
  <hyperlinks>
    <hyperlink ref="B82" r:id="rId1" display="http://lipasto.vtt.fi/yksikkopaastot/" xr:uid="{253412F0-AC30-4695-87AB-028B4DB71E68}"/>
    <hyperlink ref="B83:B86" r:id="rId2" display="http://lipasto.vtt.fi/yksikkopaastot/" xr:uid="{43DEFB01-E0E7-4537-B72B-164BAE140C59}"/>
  </hyperlinks>
  <pageMargins left="0.70866141732283472" right="0.70866141732283472" top="0.74803149606299213" bottom="0.74803149606299213" header="0.31496062992125984" footer="0.31496062992125984"/>
  <pageSetup paperSize="9" scale="48" orientation="landscape" horizontalDpi="360" verticalDpi="360" r:id="rId3"/>
  <ignoredErrors>
    <ignoredError sqref="F2 H67:I67 D7:D11 D13:D16 D18 D20 D22:D23" unlockedFormula="1"/>
  </ignoredErrors>
  <drawing r:id="rId4"/>
  <legacyDrawing r:id="rId5"/>
  <extLst>
    <ext xmlns:x14="http://schemas.microsoft.com/office/spreadsheetml/2009/9/main" uri="{78C0D931-6437-407d-A8EE-F0AAD7539E65}">
      <x14:conditionalFormattings>
        <x14:conditionalFormatting xmlns:xm="http://schemas.microsoft.com/office/excel/2006/main">
          <x14:cfRule type="iconSet" priority="4" id="{65B88138-76DD-4EA1-ACB0-7CAFFCE75319}">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H7:I27</xm:sqref>
        </x14:conditionalFormatting>
        <x14:conditionalFormatting xmlns:xm="http://schemas.microsoft.com/office/excel/2006/main">
          <x14:cfRule type="iconSet" priority="1" id="{C560E78C-D406-49C4-A507-A8EF7A86BAC8}">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H53:I71</xm:sqref>
        </x14:conditionalFormatting>
        <x14:conditionalFormatting xmlns:xm="http://schemas.microsoft.com/office/excel/2006/main">
          <x14:cfRule type="iconSet" priority="2" id="{9806EEB1-6A20-4309-A025-646258605C17}">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K1:K3</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49EA1-3365-478F-9472-7F8E2EA98751}">
  <sheetPr>
    <pageSetUpPr fitToPage="1"/>
  </sheetPr>
  <dimension ref="A1:AV53"/>
  <sheetViews>
    <sheetView showGridLines="0" zoomScale="70" zoomScaleNormal="70" workbookViewId="0">
      <selection activeCell="L27" sqref="L27"/>
    </sheetView>
  </sheetViews>
  <sheetFormatPr defaultColWidth="8.54296875" defaultRowHeight="14.5" x14ac:dyDescent="0.35"/>
  <cols>
    <col min="1" max="1" width="28" style="1" customWidth="1"/>
    <col min="2" max="2" width="4.54296875" style="1" customWidth="1"/>
    <col min="3" max="3" width="4" style="1" customWidth="1"/>
    <col min="4" max="4" width="8.453125" style="1" customWidth="1"/>
    <col min="5" max="5" width="8.54296875" style="1" customWidth="1"/>
    <col min="6" max="6" width="10" style="1" customWidth="1"/>
    <col min="7" max="8" width="11.90625" style="1" customWidth="1"/>
    <col min="9" max="9" width="9.453125" style="1" customWidth="1"/>
    <col min="10" max="10" width="21.08984375" style="1" customWidth="1"/>
    <col min="11" max="11" width="13" style="1" customWidth="1"/>
    <col min="12" max="12" width="9" style="1" customWidth="1"/>
    <col min="13" max="13" width="11.54296875" style="1" customWidth="1"/>
    <col min="14" max="14" width="10.08984375" style="1" customWidth="1"/>
    <col min="15" max="16" width="12.453125" style="1" customWidth="1"/>
    <col min="17" max="17" width="13" style="1" customWidth="1"/>
    <col min="18" max="18" width="21.54296875" style="1" customWidth="1"/>
    <col min="19" max="19" width="13.08984375" style="1" customWidth="1"/>
    <col min="20" max="20" width="10" style="1" customWidth="1"/>
    <col min="21" max="21" width="11.453125" style="1" customWidth="1"/>
    <col min="22" max="22" width="9.54296875" style="1" customWidth="1"/>
    <col min="23" max="24" width="12" style="1" customWidth="1"/>
    <col min="25" max="25" width="9.453125" style="1" customWidth="1"/>
    <col min="26" max="26" width="19" style="1" customWidth="1"/>
    <col min="27" max="27" width="13.453125" style="1" customWidth="1"/>
    <col min="28" max="28" width="10" style="1" customWidth="1"/>
    <col min="29" max="29" width="11.453125" style="1" customWidth="1"/>
    <col min="30" max="30" width="10.08984375" style="1" customWidth="1"/>
    <col min="31" max="32" width="12.08984375" style="1" customWidth="1"/>
    <col min="33" max="33" width="35.08984375" style="1" customWidth="1"/>
    <col min="34" max="34" width="13.08984375" style="1" customWidth="1"/>
    <col min="35" max="35" width="10" style="1" customWidth="1"/>
    <col min="36" max="36" width="11.54296875" style="1" customWidth="1"/>
    <col min="37" max="37" width="40.453125" style="1" customWidth="1"/>
    <col min="38" max="38" width="9.54296875" style="1" customWidth="1"/>
    <col min="39" max="39" width="13.453125" style="1" customWidth="1"/>
    <col min="40" max="40" width="12.453125" style="1" customWidth="1"/>
    <col min="41" max="41" width="8.453125" style="1" customWidth="1"/>
    <col min="42" max="42" width="18.453125" style="1" customWidth="1"/>
    <col min="43" max="43" width="8.453125" style="1" customWidth="1"/>
    <col min="44" max="44" width="8.54296875" style="1"/>
    <col min="45" max="45" width="19.453125" style="1" customWidth="1"/>
    <col min="46" max="16384" width="8.54296875" style="1"/>
  </cols>
  <sheetData>
    <row r="1" spans="1:48" ht="69" customHeight="1" x14ac:dyDescent="0.35">
      <c r="A1" s="749" t="s">
        <v>485</v>
      </c>
      <c r="B1" s="750"/>
      <c r="C1" s="750"/>
      <c r="D1" s="750"/>
      <c r="E1" s="750"/>
      <c r="F1" s="750"/>
      <c r="G1" s="750"/>
      <c r="H1" s="750"/>
      <c r="I1" s="750"/>
      <c r="J1" s="750"/>
      <c r="K1" s="750"/>
      <c r="L1" s="750"/>
      <c r="M1" s="750"/>
      <c r="N1" s="750"/>
      <c r="O1" s="750"/>
      <c r="P1" s="750"/>
      <c r="Q1" s="751"/>
      <c r="R1" s="269" t="s">
        <v>122</v>
      </c>
      <c r="S1"/>
      <c r="T1"/>
      <c r="U1"/>
      <c r="V1" s="277"/>
      <c r="W1" s="765"/>
      <c r="X1" s="765"/>
      <c r="Y1"/>
      <c r="Z1"/>
      <c r="AA1"/>
      <c r="AB1"/>
      <c r="AC1"/>
      <c r="AD1"/>
      <c r="AE1"/>
      <c r="AF1"/>
      <c r="AI1"/>
      <c r="AJ1"/>
      <c r="AK1"/>
    </row>
    <row r="2" spans="1:48" ht="15.5" x14ac:dyDescent="0.35">
      <c r="A2" s="714" t="s">
        <v>486</v>
      </c>
      <c r="B2" s="714"/>
      <c r="C2" s="715"/>
      <c r="D2" s="715"/>
      <c r="E2" s="715"/>
      <c r="F2" s="715"/>
      <c r="G2" s="715"/>
      <c r="H2" s="715"/>
      <c r="I2" s="715"/>
      <c r="J2" s="715"/>
      <c r="K2" s="716"/>
      <c r="L2" s="147" t="s">
        <v>123</v>
      </c>
      <c r="M2" s="148"/>
      <c r="N2" s="148"/>
      <c r="O2" s="148"/>
      <c r="P2" s="148"/>
      <c r="Q2" s="152">
        <f>L17+L30+T17+T30+AB17+AB30</f>
        <v>0</v>
      </c>
      <c r="R2" s="223"/>
      <c r="S2"/>
      <c r="T2"/>
      <c r="U2"/>
      <c r="V2" s="277"/>
      <c r="W2" s="766"/>
      <c r="X2" s="766"/>
      <c r="Y2"/>
      <c r="Z2"/>
      <c r="AA2"/>
      <c r="AB2"/>
      <c r="AC2"/>
      <c r="AD2"/>
      <c r="AE2"/>
      <c r="AF2"/>
      <c r="AI2"/>
      <c r="AJ2"/>
      <c r="AK2"/>
    </row>
    <row r="3" spans="1:48" x14ac:dyDescent="0.35">
      <c r="A3" s="3"/>
      <c r="B3"/>
      <c r="C3"/>
      <c r="D3"/>
      <c r="E3"/>
      <c r="F3"/>
      <c r="G3"/>
      <c r="H3"/>
      <c r="I3"/>
      <c r="J3"/>
      <c r="K3" s="274"/>
      <c r="L3" s="275" t="s">
        <v>124</v>
      </c>
      <c r="M3" s="275"/>
      <c r="N3" s="275"/>
      <c r="O3" s="275"/>
      <c r="P3" s="275"/>
      <c r="Q3" s="276">
        <f>L17+L30</f>
        <v>0</v>
      </c>
      <c r="R3" s="223"/>
      <c r="S3"/>
      <c r="T3"/>
      <c r="U3"/>
      <c r="V3"/>
      <c r="W3"/>
      <c r="X3"/>
      <c r="Y3"/>
      <c r="Z3"/>
      <c r="AA3"/>
      <c r="AB3"/>
      <c r="AC3"/>
      <c r="AD3"/>
      <c r="AE3"/>
      <c r="AF3"/>
      <c r="AI3"/>
      <c r="AJ3"/>
      <c r="AK3"/>
    </row>
    <row r="4" spans="1:48" ht="15.5" x14ac:dyDescent="0.35">
      <c r="A4" s="39" t="s">
        <v>125</v>
      </c>
      <c r="B4" s="20"/>
      <c r="C4" s="20"/>
      <c r="D4" s="20"/>
      <c r="E4" s="20"/>
      <c r="F4" s="20"/>
      <c r="G4"/>
      <c r="H4"/>
      <c r="I4"/>
      <c r="J4"/>
      <c r="K4" s="274"/>
      <c r="L4" s="275" t="s">
        <v>126</v>
      </c>
      <c r="M4" s="275"/>
      <c r="N4" s="275"/>
      <c r="O4" s="275"/>
      <c r="P4" s="275"/>
      <c r="Q4" s="276">
        <f>T17+T30</f>
        <v>0</v>
      </c>
      <c r="R4" s="223"/>
      <c r="S4"/>
      <c r="T4"/>
      <c r="U4"/>
      <c r="V4"/>
      <c r="W4"/>
      <c r="X4"/>
      <c r="Y4"/>
      <c r="Z4"/>
      <c r="AA4"/>
      <c r="AB4"/>
      <c r="AC4"/>
      <c r="AD4"/>
      <c r="AE4"/>
      <c r="AF4"/>
      <c r="AI4"/>
      <c r="AJ4"/>
      <c r="AK4"/>
    </row>
    <row r="5" spans="1:48" ht="15.5" x14ac:dyDescent="0.35">
      <c r="A5" s="20" t="s">
        <v>127</v>
      </c>
      <c r="B5" s="20"/>
      <c r="C5" s="20"/>
      <c r="D5" s="20"/>
      <c r="E5" s="20"/>
      <c r="F5" s="20"/>
      <c r="G5"/>
      <c r="H5"/>
      <c r="I5"/>
      <c r="J5"/>
      <c r="K5" s="274"/>
      <c r="L5" s="275" t="s">
        <v>128</v>
      </c>
      <c r="M5" s="275"/>
      <c r="N5" s="275"/>
      <c r="O5" s="275"/>
      <c r="P5" s="275"/>
      <c r="Q5" s="276">
        <f>AB17+AB30</f>
        <v>0</v>
      </c>
      <c r="R5" s="223"/>
      <c r="S5"/>
      <c r="T5"/>
      <c r="U5"/>
      <c r="V5"/>
      <c r="W5"/>
      <c r="X5"/>
      <c r="Y5"/>
      <c r="Z5"/>
      <c r="AA5"/>
      <c r="AB5"/>
      <c r="AC5"/>
      <c r="AD5"/>
      <c r="AE5"/>
      <c r="AF5"/>
      <c r="AI5"/>
      <c r="AJ5"/>
      <c r="AK5"/>
    </row>
    <row r="6" spans="1:48" x14ac:dyDescent="0.35">
      <c r="A6"/>
      <c r="B6"/>
      <c r="C6"/>
      <c r="D6"/>
      <c r="E6"/>
      <c r="F6"/>
      <c r="G6"/>
      <c r="H6"/>
      <c r="I6"/>
      <c r="J6"/>
      <c r="K6" s="274"/>
      <c r="L6" s="147" t="s">
        <v>129</v>
      </c>
      <c r="M6" s="275"/>
      <c r="N6" s="275"/>
      <c r="O6" s="275"/>
      <c r="P6" s="275"/>
      <c r="Q6" s="276">
        <f>AI17+AI30</f>
        <v>0</v>
      </c>
      <c r="R6" s="224"/>
      <c r="S6"/>
      <c r="T6"/>
      <c r="U6"/>
      <c r="V6"/>
      <c r="W6"/>
      <c r="X6"/>
      <c r="Y6"/>
      <c r="Z6"/>
      <c r="AA6"/>
      <c r="AB6"/>
      <c r="AC6"/>
      <c r="AD6"/>
      <c r="AE6"/>
      <c r="AF6"/>
      <c r="AI6"/>
      <c r="AJ6"/>
      <c r="AK6"/>
    </row>
    <row r="7" spans="1:48" ht="15.5" x14ac:dyDescent="0.35">
      <c r="A7" s="38" t="s">
        <v>483</v>
      </c>
      <c r="B7" s="20"/>
      <c r="C7" s="20"/>
      <c r="D7" s="20"/>
      <c r="E7" s="20"/>
      <c r="F7" s="20"/>
      <c r="G7" s="20"/>
      <c r="H7" s="20"/>
      <c r="I7"/>
      <c r="J7"/>
      <c r="K7" s="119"/>
      <c r="L7" s="119"/>
      <c r="M7" s="119"/>
      <c r="N7" s="119"/>
      <c r="O7" s="119"/>
      <c r="P7" s="119"/>
      <c r="Q7"/>
      <c r="R7"/>
      <c r="S7"/>
      <c r="T7"/>
      <c r="U7"/>
      <c r="V7"/>
      <c r="W7"/>
      <c r="X7"/>
      <c r="Y7"/>
      <c r="Z7"/>
      <c r="AA7"/>
      <c r="AB7"/>
      <c r="AC7"/>
      <c r="AD7"/>
      <c r="AE7"/>
      <c r="AF7"/>
      <c r="AI7"/>
      <c r="AJ7"/>
      <c r="AK7"/>
    </row>
    <row r="8" spans="1:48" s="22" customFormat="1" ht="16" thickBot="1" x14ac:dyDescent="0.4">
      <c r="A8" s="278" t="s">
        <v>130</v>
      </c>
      <c r="B8" s="278"/>
      <c r="C8" s="278"/>
      <c r="D8" s="278"/>
      <c r="E8" s="279"/>
      <c r="F8" s="280" t="s">
        <v>131</v>
      </c>
      <c r="G8" s="278"/>
      <c r="H8" s="278"/>
      <c r="I8" s="278"/>
      <c r="J8" s="278" t="s">
        <v>132</v>
      </c>
      <c r="K8" s="20"/>
      <c r="L8" s="278"/>
      <c r="M8" s="278"/>
      <c r="N8" s="280" t="s">
        <v>133</v>
      </c>
      <c r="O8" s="278"/>
      <c r="P8" s="281"/>
      <c r="Q8" s="278"/>
      <c r="R8" s="278" t="s">
        <v>132</v>
      </c>
      <c r="S8" s="278"/>
      <c r="T8" s="278"/>
      <c r="U8" s="278"/>
      <c r="V8" s="280" t="s">
        <v>134</v>
      </c>
      <c r="W8" s="278"/>
      <c r="X8" s="278"/>
      <c r="Y8" s="278"/>
      <c r="Z8" s="278" t="s">
        <v>132</v>
      </c>
      <c r="AA8" s="278"/>
      <c r="AB8" s="278"/>
      <c r="AC8" s="278"/>
      <c r="AD8" s="280" t="s">
        <v>135</v>
      </c>
      <c r="AE8" s="278"/>
      <c r="AF8" s="278"/>
      <c r="AG8" s="650"/>
      <c r="AH8" s="650"/>
      <c r="AI8" s="278"/>
      <c r="AJ8" s="278"/>
      <c r="AK8" s="41"/>
      <c r="AT8" s="21"/>
      <c r="AU8" s="21"/>
      <c r="AV8" s="21"/>
    </row>
    <row r="9" spans="1:48" s="225" customFormat="1" ht="15" customHeight="1" thickTop="1" x14ac:dyDescent="0.35">
      <c r="A9" s="282" t="s">
        <v>89</v>
      </c>
      <c r="B9" s="282"/>
      <c r="C9" s="282"/>
      <c r="D9" s="283"/>
      <c r="E9" s="46" t="s">
        <v>136</v>
      </c>
      <c r="F9" s="284" t="s">
        <v>137</v>
      </c>
      <c r="G9" s="285" t="s">
        <v>42</v>
      </c>
      <c r="H9" s="286"/>
      <c r="I9" s="287"/>
      <c r="J9" s="288"/>
      <c r="K9" s="289" t="s">
        <v>49</v>
      </c>
      <c r="L9" s="287" t="s">
        <v>93</v>
      </c>
      <c r="M9" s="290" t="s">
        <v>138</v>
      </c>
      <c r="N9" s="291" t="s">
        <v>137</v>
      </c>
      <c r="O9" s="285" t="s">
        <v>42</v>
      </c>
      <c r="P9" s="292"/>
      <c r="Q9" s="287"/>
      <c r="R9" s="288"/>
      <c r="S9" s="289" t="s">
        <v>49</v>
      </c>
      <c r="T9" s="287" t="s">
        <v>93</v>
      </c>
      <c r="U9" s="290" t="s">
        <v>138</v>
      </c>
      <c r="V9" s="291" t="s">
        <v>137</v>
      </c>
      <c r="W9" s="285" t="s">
        <v>42</v>
      </c>
      <c r="X9" s="292"/>
      <c r="Y9" s="287"/>
      <c r="Z9" s="288"/>
      <c r="AA9" s="287" t="s">
        <v>49</v>
      </c>
      <c r="AB9" s="287" t="s">
        <v>93</v>
      </c>
      <c r="AC9" s="290" t="s">
        <v>138</v>
      </c>
      <c r="AD9" s="284" t="s">
        <v>137</v>
      </c>
      <c r="AE9" s="285" t="s">
        <v>42</v>
      </c>
      <c r="AF9" s="293"/>
      <c r="AG9" s="651"/>
      <c r="AH9" s="651" t="s">
        <v>49</v>
      </c>
      <c r="AI9" s="287" t="s">
        <v>93</v>
      </c>
      <c r="AJ9" s="294" t="s">
        <v>138</v>
      </c>
      <c r="AK9" s="295" t="s">
        <v>48</v>
      </c>
      <c r="AT9" s="226"/>
      <c r="AU9" s="226"/>
      <c r="AV9" s="226"/>
    </row>
    <row r="10" spans="1:48" s="22" customFormat="1" ht="108.65" customHeight="1" thickBot="1" x14ac:dyDescent="0.4">
      <c r="A10" s="296"/>
      <c r="B10" s="297" t="s">
        <v>139</v>
      </c>
      <c r="C10" s="297" t="s">
        <v>140</v>
      </c>
      <c r="D10" s="297" t="s">
        <v>141</v>
      </c>
      <c r="E10" s="298" t="s">
        <v>142</v>
      </c>
      <c r="F10" s="299" t="s">
        <v>143</v>
      </c>
      <c r="G10" s="300" t="s">
        <v>50</v>
      </c>
      <c r="H10" s="300" t="s">
        <v>49</v>
      </c>
      <c r="I10" s="301"/>
      <c r="J10" s="302" t="s">
        <v>144</v>
      </c>
      <c r="K10" s="302" t="s">
        <v>145</v>
      </c>
      <c r="L10" s="303" t="s">
        <v>146</v>
      </c>
      <c r="M10" s="304" t="s">
        <v>147</v>
      </c>
      <c r="N10" s="299" t="s">
        <v>143</v>
      </c>
      <c r="O10" s="300" t="s">
        <v>50</v>
      </c>
      <c r="P10" s="300" t="s">
        <v>49</v>
      </c>
      <c r="Q10" s="301"/>
      <c r="R10" s="302" t="s">
        <v>148</v>
      </c>
      <c r="S10" s="302" t="s">
        <v>145</v>
      </c>
      <c r="T10" s="303" t="s">
        <v>146</v>
      </c>
      <c r="U10" s="304" t="s">
        <v>147</v>
      </c>
      <c r="V10" s="299" t="s">
        <v>143</v>
      </c>
      <c r="W10" s="300" t="s">
        <v>50</v>
      </c>
      <c r="X10" s="300" t="s">
        <v>49</v>
      </c>
      <c r="Y10" s="301"/>
      <c r="Z10" s="302" t="s">
        <v>149</v>
      </c>
      <c r="AA10" s="302" t="s">
        <v>145</v>
      </c>
      <c r="AB10" s="303" t="s">
        <v>146</v>
      </c>
      <c r="AC10" s="304" t="s">
        <v>147</v>
      </c>
      <c r="AD10" s="299" t="s">
        <v>150</v>
      </c>
      <c r="AE10" s="300" t="s">
        <v>50</v>
      </c>
      <c r="AF10" s="305" t="s">
        <v>49</v>
      </c>
      <c r="AG10" s="652" t="s">
        <v>149</v>
      </c>
      <c r="AH10" s="655" t="s">
        <v>151</v>
      </c>
      <c r="AI10" s="303" t="s">
        <v>146</v>
      </c>
      <c r="AJ10" s="304" t="s">
        <v>147</v>
      </c>
      <c r="AK10" s="306"/>
    </row>
    <row r="11" spans="1:48" s="151" customFormat="1" ht="16.399999999999999" customHeight="1" thickTop="1" x14ac:dyDescent="0.35">
      <c r="A11" s="270" t="s">
        <v>152</v>
      </c>
      <c r="B11" s="227"/>
      <c r="C11" s="227"/>
      <c r="D11" s="227"/>
      <c r="E11" s="77"/>
      <c r="F11" s="228"/>
      <c r="G11" s="24"/>
      <c r="H11" s="24"/>
      <c r="I11" s="229"/>
      <c r="J11" s="229"/>
      <c r="K11" s="230"/>
      <c r="L11" s="307">
        <f t="shared" ref="L11:L16" si="0">F11*K11/1000</f>
        <v>0</v>
      </c>
      <c r="M11" s="120">
        <f t="shared" ref="M11:M16" si="1">IFERROR(L11/E11*1000,0)</f>
        <v>0</v>
      </c>
      <c r="N11" s="228"/>
      <c r="O11" s="24"/>
      <c r="P11" s="24"/>
      <c r="Q11" s="232"/>
      <c r="R11" s="229"/>
      <c r="S11" s="231"/>
      <c r="T11" s="307">
        <f t="shared" ref="T11:T16" si="2">N11*S11/1000</f>
        <v>0</v>
      </c>
      <c r="U11" s="120">
        <f t="shared" ref="U11:U16" si="3">IFERROR(T11/E11*1000,0)</f>
        <v>0</v>
      </c>
      <c r="V11" s="228"/>
      <c r="W11" s="24"/>
      <c r="X11" s="24"/>
      <c r="Y11" s="232"/>
      <c r="Z11" s="232"/>
      <c r="AA11" s="230"/>
      <c r="AB11" s="307">
        <f t="shared" ref="AB11:AB16" si="4">V11*AA11/1000</f>
        <v>0</v>
      </c>
      <c r="AC11" s="222">
        <f t="shared" ref="AC11:AC16" si="5">IFERROR(AB11/E11*1000,0)</f>
        <v>0</v>
      </c>
      <c r="AD11" s="233"/>
      <c r="AE11" s="24"/>
      <c r="AF11" s="24"/>
      <c r="AG11" s="232"/>
      <c r="AH11" s="234"/>
      <c r="AI11" s="307">
        <f t="shared" ref="AI11:AI16" si="6">AD11*AH11/1000</f>
        <v>0</v>
      </c>
      <c r="AJ11" s="222">
        <f t="shared" ref="AJ11:AJ16" si="7">IFERROR(AI11/E11*1000,0)</f>
        <v>0</v>
      </c>
      <c r="AK11" s="155"/>
    </row>
    <row r="12" spans="1:48" s="151" customFormat="1" ht="16.399999999999999" customHeight="1" x14ac:dyDescent="0.35">
      <c r="A12" s="271" t="s">
        <v>153</v>
      </c>
      <c r="B12" s="235"/>
      <c r="C12" s="235"/>
      <c r="D12" s="235"/>
      <c r="E12" s="76"/>
      <c r="F12" s="236"/>
      <c r="G12" s="29"/>
      <c r="H12" s="29"/>
      <c r="I12" s="35"/>
      <c r="J12" s="29"/>
      <c r="K12" s="237"/>
      <c r="L12" s="105">
        <f t="shared" si="0"/>
        <v>0</v>
      </c>
      <c r="M12" s="728">
        <f t="shared" si="1"/>
        <v>0</v>
      </c>
      <c r="N12" s="236"/>
      <c r="O12" s="29"/>
      <c r="P12" s="29"/>
      <c r="Q12" s="35"/>
      <c r="R12" s="29"/>
      <c r="S12" s="238"/>
      <c r="T12" s="105">
        <f t="shared" si="2"/>
        <v>0</v>
      </c>
      <c r="U12" s="728">
        <f t="shared" si="3"/>
        <v>0</v>
      </c>
      <c r="V12" s="236"/>
      <c r="W12" s="29"/>
      <c r="X12" s="29"/>
      <c r="Y12" s="35"/>
      <c r="Z12" s="35"/>
      <c r="AA12" s="237"/>
      <c r="AB12" s="105">
        <f t="shared" si="4"/>
        <v>0</v>
      </c>
      <c r="AC12" s="729">
        <f t="shared" si="5"/>
        <v>0</v>
      </c>
      <c r="AD12" s="236"/>
      <c r="AE12" s="29"/>
      <c r="AF12" s="29"/>
      <c r="AG12" s="35"/>
      <c r="AH12" s="239"/>
      <c r="AI12" s="105">
        <f t="shared" si="6"/>
        <v>0</v>
      </c>
      <c r="AJ12" s="729">
        <f t="shared" si="7"/>
        <v>0</v>
      </c>
      <c r="AK12" s="106"/>
    </row>
    <row r="13" spans="1:48" s="151" customFormat="1" ht="16.399999999999999" customHeight="1" x14ac:dyDescent="0.35">
      <c r="A13" s="270" t="s">
        <v>154</v>
      </c>
      <c r="B13" s="240"/>
      <c r="C13" s="240"/>
      <c r="D13" s="240"/>
      <c r="E13" s="77"/>
      <c r="F13" s="228"/>
      <c r="G13" s="24"/>
      <c r="H13" s="24"/>
      <c r="I13" s="110"/>
      <c r="J13" s="24"/>
      <c r="K13" s="241"/>
      <c r="L13" s="121">
        <f t="shared" si="0"/>
        <v>0</v>
      </c>
      <c r="M13" s="120">
        <f t="shared" si="1"/>
        <v>0</v>
      </c>
      <c r="N13" s="228"/>
      <c r="O13" s="24"/>
      <c r="P13" s="24"/>
      <c r="Q13" s="110"/>
      <c r="R13" s="24"/>
      <c r="S13" s="231"/>
      <c r="T13" s="121">
        <f t="shared" si="2"/>
        <v>0</v>
      </c>
      <c r="U13" s="120">
        <f t="shared" si="3"/>
        <v>0</v>
      </c>
      <c r="V13" s="242"/>
      <c r="W13" s="24"/>
      <c r="X13" s="24"/>
      <c r="Y13" s="110"/>
      <c r="Z13" s="110"/>
      <c r="AA13" s="241"/>
      <c r="AB13" s="121">
        <f t="shared" si="4"/>
        <v>0</v>
      </c>
      <c r="AC13" s="222">
        <f t="shared" si="5"/>
        <v>0</v>
      </c>
      <c r="AD13" s="242"/>
      <c r="AE13" s="24"/>
      <c r="AF13" s="24"/>
      <c r="AG13" s="110"/>
      <c r="AH13" s="243"/>
      <c r="AI13" s="121">
        <f t="shared" si="6"/>
        <v>0</v>
      </c>
      <c r="AJ13" s="222">
        <f t="shared" si="7"/>
        <v>0</v>
      </c>
      <c r="AK13" s="155"/>
    </row>
    <row r="14" spans="1:48" s="151" customFormat="1" ht="16.399999999999999" customHeight="1" x14ac:dyDescent="0.35">
      <c r="A14" s="271" t="s">
        <v>155</v>
      </c>
      <c r="B14" s="235"/>
      <c r="C14" s="235"/>
      <c r="D14" s="235"/>
      <c r="E14" s="76"/>
      <c r="F14" s="236"/>
      <c r="G14" s="29"/>
      <c r="H14" s="29"/>
      <c r="I14" s="35"/>
      <c r="J14" s="29"/>
      <c r="K14" s="237"/>
      <c r="L14" s="105">
        <f t="shared" si="0"/>
        <v>0</v>
      </c>
      <c r="M14" s="728">
        <f t="shared" si="1"/>
        <v>0</v>
      </c>
      <c r="N14" s="236"/>
      <c r="O14" s="29"/>
      <c r="P14" s="29"/>
      <c r="Q14" s="35"/>
      <c r="R14" s="29"/>
      <c r="S14" s="238"/>
      <c r="T14" s="105">
        <f t="shared" si="2"/>
        <v>0</v>
      </c>
      <c r="U14" s="728">
        <f t="shared" si="3"/>
        <v>0</v>
      </c>
      <c r="V14" s="244"/>
      <c r="W14" s="29"/>
      <c r="X14" s="29"/>
      <c r="Y14" s="35"/>
      <c r="Z14" s="35"/>
      <c r="AA14" s="237"/>
      <c r="AB14" s="105">
        <f t="shared" si="4"/>
        <v>0</v>
      </c>
      <c r="AC14" s="729">
        <f t="shared" si="5"/>
        <v>0</v>
      </c>
      <c r="AD14" s="244"/>
      <c r="AE14" s="29"/>
      <c r="AF14" s="29"/>
      <c r="AG14" s="35"/>
      <c r="AH14" s="239"/>
      <c r="AI14" s="105">
        <f t="shared" si="6"/>
        <v>0</v>
      </c>
      <c r="AJ14" s="729">
        <f t="shared" si="7"/>
        <v>0</v>
      </c>
      <c r="AK14" s="106"/>
    </row>
    <row r="15" spans="1:48" s="151" customFormat="1" ht="16.399999999999999" customHeight="1" x14ac:dyDescent="0.35">
      <c r="A15" s="270" t="s">
        <v>156</v>
      </c>
      <c r="B15" s="240"/>
      <c r="C15" s="240"/>
      <c r="D15" s="240"/>
      <c r="E15" s="77"/>
      <c r="F15" s="228"/>
      <c r="G15" s="29"/>
      <c r="H15" s="29"/>
      <c r="I15" s="110"/>
      <c r="J15" s="24"/>
      <c r="K15" s="241"/>
      <c r="L15" s="121">
        <f t="shared" si="0"/>
        <v>0</v>
      </c>
      <c r="M15" s="120">
        <f t="shared" si="1"/>
        <v>0</v>
      </c>
      <c r="N15" s="228"/>
      <c r="O15" s="29"/>
      <c r="P15" s="29"/>
      <c r="Q15" s="110"/>
      <c r="R15" s="24"/>
      <c r="S15" s="231"/>
      <c r="T15" s="121">
        <f t="shared" si="2"/>
        <v>0</v>
      </c>
      <c r="U15" s="120">
        <f t="shared" si="3"/>
        <v>0</v>
      </c>
      <c r="V15" s="242"/>
      <c r="W15" s="29"/>
      <c r="X15" s="29"/>
      <c r="Y15" s="110"/>
      <c r="Z15" s="110"/>
      <c r="AA15" s="241"/>
      <c r="AB15" s="121">
        <f t="shared" si="4"/>
        <v>0</v>
      </c>
      <c r="AC15" s="222">
        <f t="shared" si="5"/>
        <v>0</v>
      </c>
      <c r="AD15" s="242"/>
      <c r="AE15" s="29"/>
      <c r="AF15" s="29"/>
      <c r="AG15" s="110"/>
      <c r="AH15" s="243"/>
      <c r="AI15" s="121">
        <f t="shared" si="6"/>
        <v>0</v>
      </c>
      <c r="AJ15" s="222">
        <f t="shared" si="7"/>
        <v>0</v>
      </c>
      <c r="AK15" s="155"/>
    </row>
    <row r="16" spans="1:48" s="151" customFormat="1" ht="16.399999999999999" customHeight="1" x14ac:dyDescent="0.35">
      <c r="A16" s="271" t="s">
        <v>157</v>
      </c>
      <c r="B16" s="235"/>
      <c r="C16" s="235"/>
      <c r="D16" s="235"/>
      <c r="E16" s="76"/>
      <c r="F16" s="236"/>
      <c r="G16" s="24"/>
      <c r="H16" s="24"/>
      <c r="I16" s="35"/>
      <c r="J16" s="29"/>
      <c r="K16" s="237"/>
      <c r="L16" s="105">
        <f t="shared" si="0"/>
        <v>0</v>
      </c>
      <c r="M16" s="728">
        <f t="shared" si="1"/>
        <v>0</v>
      </c>
      <c r="N16" s="236"/>
      <c r="O16" s="24"/>
      <c r="P16" s="24"/>
      <c r="Q16" s="35"/>
      <c r="R16" s="29"/>
      <c r="S16" s="237"/>
      <c r="T16" s="105">
        <f t="shared" si="2"/>
        <v>0</v>
      </c>
      <c r="U16" s="728">
        <f t="shared" si="3"/>
        <v>0</v>
      </c>
      <c r="V16" s="244"/>
      <c r="W16" s="24"/>
      <c r="X16" s="24"/>
      <c r="Y16" s="35"/>
      <c r="Z16" s="35"/>
      <c r="AA16" s="237"/>
      <c r="AB16" s="105">
        <f t="shared" si="4"/>
        <v>0</v>
      </c>
      <c r="AC16" s="729">
        <f t="shared" si="5"/>
        <v>0</v>
      </c>
      <c r="AD16" s="244"/>
      <c r="AE16" s="24"/>
      <c r="AF16" s="24"/>
      <c r="AG16" s="35"/>
      <c r="AH16" s="239"/>
      <c r="AI16" s="105">
        <f t="shared" si="6"/>
        <v>0</v>
      </c>
      <c r="AJ16" s="729">
        <f t="shared" si="7"/>
        <v>0</v>
      </c>
      <c r="AK16" s="106"/>
    </row>
    <row r="17" spans="1:48" s="21" customFormat="1" ht="16.399999999999999" customHeight="1" x14ac:dyDescent="0.35">
      <c r="A17" s="42" t="s">
        <v>110</v>
      </c>
      <c r="B17" s="42"/>
      <c r="C17" s="42"/>
      <c r="D17" s="42"/>
      <c r="E17" s="743">
        <f>SUM(E11:E16)</f>
        <v>0</v>
      </c>
      <c r="F17" s="744">
        <f>SUM(F11:F16)</f>
        <v>0</v>
      </c>
      <c r="G17" s="745">
        <f>SUM(G11:G16)/6</f>
        <v>0</v>
      </c>
      <c r="H17" s="745">
        <f>SUM(H11:H16)/6</f>
        <v>0</v>
      </c>
      <c r="I17" s="75"/>
      <c r="J17" s="42"/>
      <c r="K17" s="42"/>
      <c r="L17" s="712">
        <f>SUM(L11:L16)</f>
        <v>0</v>
      </c>
      <c r="M17" s="308"/>
      <c r="N17" s="746">
        <f>SUM(N11:N16)</f>
        <v>0</v>
      </c>
      <c r="O17" s="745">
        <f>SUM(O11:O16)/6</f>
        <v>0</v>
      </c>
      <c r="P17" s="745">
        <f>SUM(P11:P16)/6</f>
        <v>0</v>
      </c>
      <c r="Q17" s="75"/>
      <c r="R17" s="42"/>
      <c r="S17" s="42"/>
      <c r="T17" s="712">
        <f>SUM(T11:T16)</f>
        <v>0</v>
      </c>
      <c r="U17" s="308"/>
      <c r="V17" s="308">
        <f>SUM(V11:V16)</f>
        <v>0</v>
      </c>
      <c r="W17" s="745">
        <f>SUM(W11:W16)/6</f>
        <v>0</v>
      </c>
      <c r="X17" s="745">
        <f>SUM(X11:X16)/6</f>
        <v>0</v>
      </c>
      <c r="Y17" s="75"/>
      <c r="Z17" s="42"/>
      <c r="AA17" s="42"/>
      <c r="AB17" s="730">
        <f>SUM(AB11:AB16)</f>
        <v>0</v>
      </c>
      <c r="AC17" s="75"/>
      <c r="AD17" s="746">
        <f>SUM(AD11:AD16)</f>
        <v>0</v>
      </c>
      <c r="AE17" s="745">
        <f>SUM(AE11:AE16)/6</f>
        <v>0</v>
      </c>
      <c r="AF17" s="745">
        <f>SUM(AF11:AF16)/6</f>
        <v>0</v>
      </c>
      <c r="AG17" s="653"/>
      <c r="AH17" s="656"/>
      <c r="AI17" s="730">
        <f>SUM(AI11:AI16)</f>
        <v>0</v>
      </c>
      <c r="AJ17" s="42"/>
      <c r="AK17" s="308"/>
    </row>
    <row r="18" spans="1:48" s="21" customFormat="1" ht="15.5" x14ac:dyDescent="0.35">
      <c r="A18" s="38"/>
      <c r="B18" s="157"/>
      <c r="C18" s="38"/>
      <c r="D18" s="38"/>
      <c r="E18" s="38"/>
      <c r="F18" s="38"/>
      <c r="G18" s="309"/>
      <c r="H18" s="38"/>
      <c r="I18" s="157"/>
      <c r="J18" s="38"/>
      <c r="K18" s="157" t="s">
        <v>158</v>
      </c>
      <c r="L18" s="38"/>
      <c r="M18" s="38"/>
      <c r="N18" s="38"/>
      <c r="O18" s="38"/>
      <c r="P18" s="38"/>
      <c r="Q18" s="38"/>
      <c r="R18" s="38"/>
      <c r="S18" s="38"/>
      <c r="T18" s="38"/>
      <c r="U18" s="38"/>
      <c r="V18" s="38"/>
      <c r="W18" s="38"/>
      <c r="X18" s="38"/>
      <c r="Y18" s="38"/>
      <c r="Z18" s="38"/>
      <c r="AA18" s="38"/>
      <c r="AB18" s="38"/>
      <c r="AC18" s="38"/>
      <c r="AD18" s="38"/>
      <c r="AE18" s="38"/>
      <c r="AF18" s="38"/>
      <c r="AI18" s="38"/>
      <c r="AJ18" s="38"/>
      <c r="AK18" s="38"/>
    </row>
    <row r="19" spans="1:48" s="21" customFormat="1" ht="15.5" x14ac:dyDescent="0.35">
      <c r="A19" s="38"/>
      <c r="B19" s="38"/>
      <c r="C19" s="38"/>
      <c r="D19" s="38"/>
      <c r="E19" s="38"/>
      <c r="F19" s="38"/>
      <c r="G19" s="38"/>
      <c r="H19" s="38"/>
      <c r="I19" s="38"/>
      <c r="J19" s="38"/>
      <c r="K19" s="157"/>
      <c r="L19" s="38"/>
      <c r="M19" s="38"/>
      <c r="N19" s="38"/>
      <c r="O19" s="38"/>
      <c r="P19" s="38"/>
      <c r="Q19" s="38"/>
      <c r="R19" s="38"/>
      <c r="S19" s="38"/>
      <c r="T19" s="38"/>
      <c r="U19" s="38"/>
      <c r="V19" s="38"/>
      <c r="W19" s="38"/>
      <c r="X19" s="38"/>
      <c r="Y19" s="38"/>
      <c r="Z19" s="38"/>
      <c r="AA19" s="38"/>
      <c r="AB19" s="38"/>
      <c r="AC19" s="38"/>
      <c r="AD19" s="38"/>
      <c r="AE19" s="38"/>
      <c r="AF19" s="38"/>
      <c r="AI19" s="38"/>
      <c r="AJ19" s="38"/>
      <c r="AK19" s="38"/>
    </row>
    <row r="20" spans="1:48" s="22" customFormat="1" ht="15.5" x14ac:dyDescent="0.35">
      <c r="A20" s="20" t="s">
        <v>484</v>
      </c>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c r="AI20" s="20"/>
      <c r="AJ20" s="20"/>
      <c r="AK20" s="20"/>
    </row>
    <row r="21" spans="1:48" s="22" customFormat="1" ht="16" thickBot="1" x14ac:dyDescent="0.4">
      <c r="A21" s="45" t="s">
        <v>130</v>
      </c>
      <c r="B21" s="45"/>
      <c r="C21" s="45"/>
      <c r="D21" s="45"/>
      <c r="E21" s="310"/>
      <c r="F21" s="311" t="s">
        <v>159</v>
      </c>
      <c r="G21" s="45"/>
      <c r="H21" s="45"/>
      <c r="I21" s="45"/>
      <c r="J21" s="45" t="s">
        <v>132</v>
      </c>
      <c r="K21" s="45"/>
      <c r="L21" s="45"/>
      <c r="M21" s="45"/>
      <c r="N21" s="311" t="s">
        <v>133</v>
      </c>
      <c r="O21" s="45"/>
      <c r="P21" s="45"/>
      <c r="Q21" s="45"/>
      <c r="R21" s="45" t="s">
        <v>132</v>
      </c>
      <c r="S21" s="45"/>
      <c r="T21" s="45"/>
      <c r="U21" s="45"/>
      <c r="V21" s="311" t="s">
        <v>134</v>
      </c>
      <c r="W21" s="45"/>
      <c r="X21" s="45"/>
      <c r="Y21" s="45"/>
      <c r="Z21" s="45" t="s">
        <v>132</v>
      </c>
      <c r="AA21" s="45"/>
      <c r="AB21" s="45"/>
      <c r="AC21" s="45"/>
      <c r="AD21" s="311" t="s">
        <v>135</v>
      </c>
      <c r="AE21" s="40"/>
      <c r="AF21" s="40"/>
      <c r="AG21" s="28"/>
      <c r="AH21" s="28"/>
      <c r="AI21" s="45"/>
      <c r="AJ21" s="45"/>
      <c r="AK21" s="43"/>
      <c r="AT21" s="21"/>
      <c r="AU21" s="21"/>
      <c r="AV21" s="21"/>
    </row>
    <row r="22" spans="1:48" s="225" customFormat="1" ht="15" customHeight="1" thickTop="1" x14ac:dyDescent="0.35">
      <c r="A22" s="46" t="s">
        <v>89</v>
      </c>
      <c r="B22" s="312"/>
      <c r="C22" s="312"/>
      <c r="D22" s="312"/>
      <c r="E22" s="313" t="s">
        <v>136</v>
      </c>
      <c r="F22" s="291" t="s">
        <v>137</v>
      </c>
      <c r="G22" s="285" t="s">
        <v>42</v>
      </c>
      <c r="H22" s="314"/>
      <c r="I22" s="288"/>
      <c r="J22" s="288"/>
      <c r="K22" s="315" t="s">
        <v>49</v>
      </c>
      <c r="L22" s="47" t="s">
        <v>93</v>
      </c>
      <c r="M22" s="313" t="s">
        <v>138</v>
      </c>
      <c r="N22" s="291" t="s">
        <v>137</v>
      </c>
      <c r="O22" s="285" t="s">
        <v>42</v>
      </c>
      <c r="P22" s="316"/>
      <c r="Q22" s="317"/>
      <c r="R22" s="288"/>
      <c r="S22" s="315" t="s">
        <v>49</v>
      </c>
      <c r="T22" s="318" t="s">
        <v>93</v>
      </c>
      <c r="U22" s="313" t="s">
        <v>138</v>
      </c>
      <c r="V22" s="291" t="s">
        <v>137</v>
      </c>
      <c r="W22" s="285" t="s">
        <v>42</v>
      </c>
      <c r="X22" s="316"/>
      <c r="Y22" s="317"/>
      <c r="Z22" s="317"/>
      <c r="AA22" s="317" t="s">
        <v>49</v>
      </c>
      <c r="AB22" s="317" t="s">
        <v>93</v>
      </c>
      <c r="AC22" s="319" t="s">
        <v>138</v>
      </c>
      <c r="AD22" s="291" t="s">
        <v>137</v>
      </c>
      <c r="AE22" s="285" t="s">
        <v>42</v>
      </c>
      <c r="AF22" s="314"/>
      <c r="AG22" s="654"/>
      <c r="AH22" s="654" t="s">
        <v>49</v>
      </c>
      <c r="AI22" s="317" t="s">
        <v>93</v>
      </c>
      <c r="AJ22" s="44" t="s">
        <v>138</v>
      </c>
      <c r="AK22" s="295" t="s">
        <v>48</v>
      </c>
      <c r="AT22" s="226"/>
      <c r="AU22" s="226"/>
      <c r="AV22" s="226"/>
    </row>
    <row r="23" spans="1:48" s="22" customFormat="1" ht="100.4" customHeight="1" thickBot="1" x14ac:dyDescent="0.4">
      <c r="A23" s="320"/>
      <c r="B23" s="297" t="s">
        <v>139</v>
      </c>
      <c r="C23" s="297" t="s">
        <v>140</v>
      </c>
      <c r="D23" s="297" t="s">
        <v>141</v>
      </c>
      <c r="E23" s="298" t="s">
        <v>160</v>
      </c>
      <c r="F23" s="321" t="s">
        <v>143</v>
      </c>
      <c r="G23" s="300" t="s">
        <v>50</v>
      </c>
      <c r="H23" s="300" t="s">
        <v>49</v>
      </c>
      <c r="I23" s="301"/>
      <c r="J23" s="302" t="s">
        <v>144</v>
      </c>
      <c r="K23" s="320" t="s">
        <v>145</v>
      </c>
      <c r="L23" s="303" t="s">
        <v>146</v>
      </c>
      <c r="M23" s="304" t="s">
        <v>147</v>
      </c>
      <c r="N23" s="299" t="s">
        <v>143</v>
      </c>
      <c r="O23" s="300" t="s">
        <v>50</v>
      </c>
      <c r="P23" s="300" t="s">
        <v>49</v>
      </c>
      <c r="Q23" s="301"/>
      <c r="R23" s="302" t="s">
        <v>148</v>
      </c>
      <c r="S23" s="296" t="s">
        <v>145</v>
      </c>
      <c r="T23" s="303" t="s">
        <v>146</v>
      </c>
      <c r="U23" s="304" t="s">
        <v>147</v>
      </c>
      <c r="V23" s="299" t="s">
        <v>143</v>
      </c>
      <c r="W23" s="300" t="s">
        <v>50</v>
      </c>
      <c r="X23" s="300" t="s">
        <v>49</v>
      </c>
      <c r="Y23" s="301"/>
      <c r="Z23" s="320" t="s">
        <v>149</v>
      </c>
      <c r="AA23" s="302" t="s">
        <v>145</v>
      </c>
      <c r="AB23" s="303" t="s">
        <v>146</v>
      </c>
      <c r="AC23" s="304" t="s">
        <v>147</v>
      </c>
      <c r="AD23" s="299" t="s">
        <v>150</v>
      </c>
      <c r="AE23" s="300" t="s">
        <v>50</v>
      </c>
      <c r="AF23" s="305" t="s">
        <v>49</v>
      </c>
      <c r="AG23" s="652" t="s">
        <v>149</v>
      </c>
      <c r="AH23" s="655" t="s">
        <v>151</v>
      </c>
      <c r="AI23" s="303" t="s">
        <v>146</v>
      </c>
      <c r="AJ23" s="304" t="s">
        <v>147</v>
      </c>
      <c r="AK23" s="306"/>
    </row>
    <row r="24" spans="1:48" s="22" customFormat="1" ht="16.399999999999999" customHeight="1" thickTop="1" x14ac:dyDescent="0.35">
      <c r="A24" s="272" t="s">
        <v>152</v>
      </c>
      <c r="B24" s="245"/>
      <c r="C24" s="245"/>
      <c r="D24" s="245"/>
      <c r="E24" s="48"/>
      <c r="F24" s="228"/>
      <c r="G24" s="24"/>
      <c r="H24" s="24"/>
      <c r="I24" s="246"/>
      <c r="J24" s="247"/>
      <c r="K24" s="248"/>
      <c r="L24" s="731">
        <f t="shared" ref="L24:L29" si="8">F24*K24/1000</f>
        <v>0</v>
      </c>
      <c r="M24" s="732">
        <f t="shared" ref="M24:M29" si="9">IFERROR(L24/E24*1000,0)</f>
        <v>0</v>
      </c>
      <c r="N24" s="228"/>
      <c r="O24" s="24"/>
      <c r="P24" s="24"/>
      <c r="Q24" s="247"/>
      <c r="R24" s="247"/>
      <c r="S24" s="248"/>
      <c r="T24" s="731">
        <f t="shared" ref="T24:T29" si="10">N24*S24/1000</f>
        <v>0</v>
      </c>
      <c r="U24" s="732">
        <f t="shared" ref="U24:U29" si="11">IFERROR(T24/E24*1000,)</f>
        <v>0</v>
      </c>
      <c r="V24" s="228"/>
      <c r="W24" s="24"/>
      <c r="X24" s="24"/>
      <c r="Y24" s="247"/>
      <c r="Z24" s="247"/>
      <c r="AA24" s="248"/>
      <c r="AB24" s="731">
        <f t="shared" ref="AB24:AB29" si="12">V24*AA24/1000</f>
        <v>0</v>
      </c>
      <c r="AC24" s="739">
        <f t="shared" ref="AC24:AC29" si="13">IFERROR(AB24/E24*1000,0)</f>
        <v>0</v>
      </c>
      <c r="AD24" s="233"/>
      <c r="AE24" s="24"/>
      <c r="AF24" s="24"/>
      <c r="AG24" s="247"/>
      <c r="AH24" s="249"/>
      <c r="AI24" s="731">
        <f t="shared" ref="AI24:AI29" si="14">AD24*AH24/1000</f>
        <v>0</v>
      </c>
      <c r="AJ24" s="739">
        <f t="shared" ref="AJ24:AJ29" si="15">IFERROR(AI24/E24*1000,0)</f>
        <v>0</v>
      </c>
      <c r="AK24" s="32"/>
    </row>
    <row r="25" spans="1:48" s="22" customFormat="1" ht="16.399999999999999" customHeight="1" x14ac:dyDescent="0.35">
      <c r="A25" s="273" t="s">
        <v>153</v>
      </c>
      <c r="B25" s="250"/>
      <c r="C25" s="250"/>
      <c r="D25" s="250"/>
      <c r="E25" s="140"/>
      <c r="F25" s="236"/>
      <c r="G25" s="29"/>
      <c r="H25" s="29"/>
      <c r="I25" s="251"/>
      <c r="J25" s="251"/>
      <c r="K25" s="252"/>
      <c r="L25" s="733">
        <f t="shared" si="8"/>
        <v>0</v>
      </c>
      <c r="M25" s="734">
        <f t="shared" si="9"/>
        <v>0</v>
      </c>
      <c r="N25" s="236"/>
      <c r="O25" s="29"/>
      <c r="P25" s="29"/>
      <c r="Q25" s="251"/>
      <c r="R25" s="251"/>
      <c r="S25" s="252"/>
      <c r="T25" s="733">
        <f t="shared" si="10"/>
        <v>0</v>
      </c>
      <c r="U25" s="734">
        <f t="shared" si="11"/>
        <v>0</v>
      </c>
      <c r="V25" s="236"/>
      <c r="W25" s="29"/>
      <c r="X25" s="29"/>
      <c r="Y25" s="251"/>
      <c r="Z25" s="251"/>
      <c r="AA25" s="252"/>
      <c r="AB25" s="733">
        <f t="shared" si="12"/>
        <v>0</v>
      </c>
      <c r="AC25" s="740">
        <f t="shared" si="13"/>
        <v>0</v>
      </c>
      <c r="AD25" s="236"/>
      <c r="AE25" s="29"/>
      <c r="AF25" s="29"/>
      <c r="AG25" s="251"/>
      <c r="AH25" s="253"/>
      <c r="AI25" s="733">
        <f t="shared" si="14"/>
        <v>0</v>
      </c>
      <c r="AJ25" s="740">
        <f t="shared" si="15"/>
        <v>0</v>
      </c>
      <c r="AK25" s="31"/>
    </row>
    <row r="26" spans="1:48" s="22" customFormat="1" ht="16.399999999999999" customHeight="1" x14ac:dyDescent="0.35">
      <c r="A26" s="665" t="s">
        <v>154</v>
      </c>
      <c r="B26" s="254"/>
      <c r="C26" s="254"/>
      <c r="D26" s="254"/>
      <c r="E26" s="48"/>
      <c r="F26" s="228"/>
      <c r="G26" s="24"/>
      <c r="H26" s="24"/>
      <c r="I26" s="255"/>
      <c r="J26" s="255"/>
      <c r="K26" s="256"/>
      <c r="L26" s="733">
        <f t="shared" si="8"/>
        <v>0</v>
      </c>
      <c r="M26" s="735">
        <f t="shared" si="9"/>
        <v>0</v>
      </c>
      <c r="N26" s="228"/>
      <c r="O26" s="24"/>
      <c r="P26" s="24"/>
      <c r="Q26" s="255"/>
      <c r="R26" s="255"/>
      <c r="S26" s="256"/>
      <c r="T26" s="733">
        <f t="shared" si="10"/>
        <v>0</v>
      </c>
      <c r="U26" s="735">
        <f t="shared" si="11"/>
        <v>0</v>
      </c>
      <c r="V26" s="228"/>
      <c r="W26" s="24"/>
      <c r="X26" s="24"/>
      <c r="Y26" s="255"/>
      <c r="Z26" s="255"/>
      <c r="AA26" s="256"/>
      <c r="AB26" s="733">
        <f t="shared" si="12"/>
        <v>0</v>
      </c>
      <c r="AC26" s="735">
        <f t="shared" si="13"/>
        <v>0</v>
      </c>
      <c r="AD26" s="228"/>
      <c r="AE26" s="24"/>
      <c r="AF26" s="24"/>
      <c r="AG26" s="255"/>
      <c r="AH26" s="257"/>
      <c r="AI26" s="733">
        <f t="shared" si="14"/>
        <v>0</v>
      </c>
      <c r="AJ26" s="734">
        <f t="shared" si="15"/>
        <v>0</v>
      </c>
      <c r="AK26" s="32"/>
    </row>
    <row r="27" spans="1:48" s="22" customFormat="1" ht="16.399999999999999" customHeight="1" x14ac:dyDescent="0.35">
      <c r="A27" s="272" t="s">
        <v>155</v>
      </c>
      <c r="B27" s="250"/>
      <c r="C27" s="250"/>
      <c r="D27" s="250"/>
      <c r="E27" s="140"/>
      <c r="F27" s="236"/>
      <c r="G27" s="29"/>
      <c r="H27" s="29"/>
      <c r="I27" s="251"/>
      <c r="J27" s="251"/>
      <c r="K27" s="252"/>
      <c r="L27" s="736">
        <f t="shared" si="8"/>
        <v>0</v>
      </c>
      <c r="M27" s="732">
        <f t="shared" si="9"/>
        <v>0</v>
      </c>
      <c r="N27" s="236"/>
      <c r="O27" s="29"/>
      <c r="P27" s="29"/>
      <c r="Q27" s="251"/>
      <c r="R27" s="251"/>
      <c r="S27" s="252"/>
      <c r="T27" s="736">
        <f t="shared" si="10"/>
        <v>0</v>
      </c>
      <c r="U27" s="732">
        <f t="shared" si="11"/>
        <v>0</v>
      </c>
      <c r="V27" s="236"/>
      <c r="W27" s="29"/>
      <c r="X27" s="29"/>
      <c r="Y27" s="251"/>
      <c r="Z27" s="251"/>
      <c r="AA27" s="252"/>
      <c r="AB27" s="736">
        <f t="shared" si="12"/>
        <v>0</v>
      </c>
      <c r="AC27" s="739">
        <f t="shared" si="13"/>
        <v>0</v>
      </c>
      <c r="AD27" s="236"/>
      <c r="AE27" s="29"/>
      <c r="AF27" s="29"/>
      <c r="AG27" s="251"/>
      <c r="AH27" s="253"/>
      <c r="AI27" s="736">
        <f t="shared" si="14"/>
        <v>0</v>
      </c>
      <c r="AJ27" s="739">
        <f t="shared" si="15"/>
        <v>0</v>
      </c>
      <c r="AK27" s="31"/>
    </row>
    <row r="28" spans="1:48" s="22" customFormat="1" ht="16.399999999999999" customHeight="1" x14ac:dyDescent="0.35">
      <c r="A28" s="273" t="s">
        <v>156</v>
      </c>
      <c r="B28" s="250"/>
      <c r="C28" s="250"/>
      <c r="D28" s="250"/>
      <c r="E28" s="140"/>
      <c r="F28" s="258"/>
      <c r="G28" s="29"/>
      <c r="H28" s="29"/>
      <c r="I28" s="251"/>
      <c r="J28" s="251"/>
      <c r="K28" s="252"/>
      <c r="L28" s="733">
        <f t="shared" si="8"/>
        <v>0</v>
      </c>
      <c r="M28" s="734">
        <f t="shared" si="9"/>
        <v>0</v>
      </c>
      <c r="N28" s="258"/>
      <c r="O28" s="29"/>
      <c r="P28" s="29"/>
      <c r="Q28" s="251"/>
      <c r="R28" s="251"/>
      <c r="S28" s="252"/>
      <c r="T28" s="733">
        <f t="shared" si="10"/>
        <v>0</v>
      </c>
      <c r="U28" s="734">
        <f t="shared" si="11"/>
        <v>0</v>
      </c>
      <c r="V28" s="258"/>
      <c r="W28" s="29"/>
      <c r="X28" s="29"/>
      <c r="Y28" s="251"/>
      <c r="Z28" s="251"/>
      <c r="AA28" s="252"/>
      <c r="AB28" s="733">
        <f t="shared" si="12"/>
        <v>0</v>
      </c>
      <c r="AC28" s="740">
        <f t="shared" si="13"/>
        <v>0</v>
      </c>
      <c r="AD28" s="258"/>
      <c r="AE28" s="29"/>
      <c r="AF28" s="29"/>
      <c r="AG28" s="251"/>
      <c r="AH28" s="253"/>
      <c r="AI28" s="733">
        <f t="shared" si="14"/>
        <v>0</v>
      </c>
      <c r="AJ28" s="740">
        <f t="shared" si="15"/>
        <v>0</v>
      </c>
      <c r="AK28" s="31"/>
    </row>
    <row r="29" spans="1:48" s="22" customFormat="1" ht="16.399999999999999" customHeight="1" x14ac:dyDescent="0.35">
      <c r="A29" s="272" t="s">
        <v>157</v>
      </c>
      <c r="B29" s="259"/>
      <c r="C29" s="259"/>
      <c r="D29" s="259"/>
      <c r="E29" s="48"/>
      <c r="F29" s="260"/>
      <c r="G29" s="24"/>
      <c r="H29" s="24"/>
      <c r="I29" s="261"/>
      <c r="J29" s="261"/>
      <c r="K29" s="262"/>
      <c r="L29" s="736">
        <f t="shared" si="8"/>
        <v>0</v>
      </c>
      <c r="M29" s="732">
        <f t="shared" si="9"/>
        <v>0</v>
      </c>
      <c r="N29" s="260"/>
      <c r="O29" s="24"/>
      <c r="P29" s="24"/>
      <c r="Q29" s="261"/>
      <c r="R29" s="261"/>
      <c r="S29" s="262"/>
      <c r="T29" s="736">
        <f t="shared" si="10"/>
        <v>0</v>
      </c>
      <c r="U29" s="732">
        <f t="shared" si="11"/>
        <v>0</v>
      </c>
      <c r="V29" s="260"/>
      <c r="W29" s="24"/>
      <c r="X29" s="24"/>
      <c r="Y29" s="261"/>
      <c r="Z29" s="261"/>
      <c r="AA29" s="262"/>
      <c r="AB29" s="736">
        <f t="shared" si="12"/>
        <v>0</v>
      </c>
      <c r="AC29" s="739">
        <f t="shared" si="13"/>
        <v>0</v>
      </c>
      <c r="AD29" s="263"/>
      <c r="AE29" s="24"/>
      <c r="AF29" s="24"/>
      <c r="AG29" s="261"/>
      <c r="AH29" s="264"/>
      <c r="AI29" s="736">
        <f t="shared" si="14"/>
        <v>0</v>
      </c>
      <c r="AJ29" s="739">
        <f t="shared" si="15"/>
        <v>0</v>
      </c>
      <c r="AK29" s="36"/>
    </row>
    <row r="30" spans="1:48" s="21" customFormat="1" ht="16.399999999999999" customHeight="1" x14ac:dyDescent="0.35">
      <c r="A30" s="265" t="s">
        <v>110</v>
      </c>
      <c r="B30" s="266"/>
      <c r="C30" s="266"/>
      <c r="D30" s="266"/>
      <c r="E30" s="747">
        <f>SUM(E24:E29)</f>
        <v>0</v>
      </c>
      <c r="F30" s="748">
        <f>SUM(F24:F29)</f>
        <v>0</v>
      </c>
      <c r="G30" s="745">
        <f>SUM(G24:G29)/6</f>
        <v>0</v>
      </c>
      <c r="H30" s="745">
        <f>SUM(H24:H29)/6</f>
        <v>0</v>
      </c>
      <c r="I30" s="267"/>
      <c r="J30" s="266"/>
      <c r="K30" s="266"/>
      <c r="L30" s="63">
        <f>SUM(L24:L29)</f>
        <v>0</v>
      </c>
      <c r="M30" s="737"/>
      <c r="N30" s="737">
        <f>SUM(N24:N29)</f>
        <v>0</v>
      </c>
      <c r="O30" s="745">
        <f>SUM(O24:O29)/6</f>
        <v>0</v>
      </c>
      <c r="P30" s="745">
        <f>SUM(P24:P29)/6</f>
        <v>0</v>
      </c>
      <c r="Q30" s="267"/>
      <c r="R30" s="266"/>
      <c r="S30" s="266"/>
      <c r="T30" s="63">
        <f>SUM(T24:T29)</f>
        <v>0</v>
      </c>
      <c r="U30" s="738"/>
      <c r="V30" s="738">
        <f>SUM(V24:V29)</f>
        <v>0</v>
      </c>
      <c r="W30" s="745">
        <f>SUM(W24:W29)/6</f>
        <v>0</v>
      </c>
      <c r="X30" s="745">
        <f>SUM(X24:X29)/6</f>
        <v>0</v>
      </c>
      <c r="Y30" s="267"/>
      <c r="Z30" s="266"/>
      <c r="AA30" s="266"/>
      <c r="AB30" s="741">
        <f>SUM(AB24:AB29)</f>
        <v>0</v>
      </c>
      <c r="AC30" s="738"/>
      <c r="AD30" s="737">
        <f>SUM(AD24:AD29)</f>
        <v>0</v>
      </c>
      <c r="AE30" s="745">
        <f>SUM(AE24:AE29)/6</f>
        <v>0</v>
      </c>
      <c r="AF30" s="745">
        <f>SUM(AF24:AF29)/6</f>
        <v>0</v>
      </c>
      <c r="AG30" s="267"/>
      <c r="AH30" s="266"/>
      <c r="AI30" s="741">
        <f>SUM(AI24:AI29)</f>
        <v>0</v>
      </c>
      <c r="AJ30" s="742"/>
      <c r="AK30" s="268"/>
    </row>
    <row r="31" spans="1:48" s="21" customFormat="1" ht="15.5" x14ac:dyDescent="0.35">
      <c r="A31" s="38"/>
      <c r="B31" s="38"/>
      <c r="C31" s="38"/>
      <c r="D31" s="38"/>
      <c r="E31" s="38"/>
      <c r="F31" s="38"/>
      <c r="G31" s="38"/>
      <c r="H31" s="38"/>
      <c r="I31" s="38"/>
      <c r="J31" s="38"/>
      <c r="K31" s="157"/>
      <c r="L31" s="38"/>
      <c r="M31" s="38"/>
      <c r="N31" s="38"/>
      <c r="O31" s="38"/>
      <c r="P31" s="38"/>
      <c r="Q31" s="38"/>
      <c r="R31" s="38"/>
      <c r="S31" s="38"/>
      <c r="T31" s="38"/>
      <c r="U31" s="38"/>
      <c r="V31" s="38"/>
      <c r="W31" s="38"/>
      <c r="X31" s="38"/>
      <c r="Y31" s="38"/>
      <c r="Z31" s="38"/>
      <c r="AA31" s="38"/>
      <c r="AB31" s="38"/>
      <c r="AC31" s="38"/>
      <c r="AD31" s="38"/>
      <c r="AE31" s="38"/>
      <c r="AF31" s="38"/>
      <c r="AI31" s="38"/>
      <c r="AJ31" s="38"/>
      <c r="AK31" s="38"/>
    </row>
    <row r="32" spans="1:48" s="22" customFormat="1" ht="15.5" x14ac:dyDescent="0.35">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I32" s="20"/>
      <c r="AJ32" s="20"/>
      <c r="AK32" s="20"/>
    </row>
    <row r="33" spans="1:37" s="22" customFormat="1" ht="15.5" x14ac:dyDescent="0.35">
      <c r="A33" s="46"/>
      <c r="B33" s="20"/>
      <c r="C33" s="20"/>
      <c r="D33" s="20"/>
      <c r="E33" s="20"/>
      <c r="F33" s="20"/>
      <c r="G33" s="20"/>
      <c r="H33" s="20"/>
      <c r="I33" s="20"/>
      <c r="J33" s="20"/>
      <c r="K33" s="20"/>
      <c r="L33" s="20"/>
      <c r="M33" s="20"/>
      <c r="N33" s="20"/>
      <c r="O33" s="20"/>
      <c r="P33" s="20"/>
      <c r="Q33" s="20"/>
      <c r="R33" s="20"/>
      <c r="S33" s="20"/>
      <c r="T33" s="20"/>
      <c r="U33" s="20"/>
      <c r="V33" s="20"/>
      <c r="W33" s="20"/>
      <c r="X33" s="20"/>
      <c r="Y33" s="20"/>
      <c r="Z33" s="322"/>
      <c r="AA33" s="20"/>
      <c r="AB33" s="20"/>
      <c r="AC33" s="20"/>
      <c r="AD33" s="20"/>
      <c r="AE33" s="20"/>
      <c r="AF33" s="20"/>
      <c r="AI33" s="20"/>
      <c r="AJ33" s="20"/>
      <c r="AK33" s="20"/>
    </row>
    <row r="34" spans="1:37" s="22" customFormat="1" ht="15.5" x14ac:dyDescent="0.35">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I34" s="20"/>
      <c r="AJ34" s="20"/>
      <c r="AK34" s="20"/>
    </row>
    <row r="35" spans="1:37" s="22" customFormat="1" ht="15.5" x14ac:dyDescent="0.35">
      <c r="A35" s="20"/>
      <c r="B35" s="20"/>
      <c r="C35" s="20"/>
      <c r="D35" s="20"/>
      <c r="E35" s="20"/>
      <c r="F35" s="20"/>
      <c r="G35" s="20"/>
      <c r="H35" s="20"/>
      <c r="I35" s="20"/>
      <c r="J35" s="20"/>
      <c r="K35" s="20"/>
      <c r="L35" s="20"/>
      <c r="M35" s="20"/>
      <c r="N35" s="20"/>
      <c r="O35" s="20"/>
      <c r="P35" s="20"/>
      <c r="Q35" s="20"/>
      <c r="R35" s="20"/>
      <c r="S35" s="39"/>
      <c r="T35" s="20"/>
      <c r="U35" s="20"/>
      <c r="V35" s="20"/>
      <c r="W35" s="20"/>
      <c r="X35" s="20"/>
      <c r="Y35" s="20"/>
      <c r="Z35" s="20"/>
      <c r="AA35" s="20"/>
      <c r="AB35" s="20"/>
      <c r="AC35" s="20"/>
      <c r="AD35" s="20"/>
      <c r="AE35" s="20"/>
      <c r="AF35" s="20"/>
      <c r="AI35" s="20"/>
      <c r="AJ35" s="20"/>
      <c r="AK35" s="20"/>
    </row>
    <row r="36" spans="1:37" s="22" customFormat="1" ht="15.5" x14ac:dyDescent="0.35">
      <c r="A36" s="20"/>
      <c r="B36" s="20"/>
      <c r="C36" s="20"/>
      <c r="D36" s="20"/>
      <c r="E36" s="20"/>
      <c r="F36" s="20"/>
      <c r="G36" s="20"/>
      <c r="H36" s="20"/>
      <c r="I36" s="20"/>
      <c r="J36" s="20"/>
      <c r="K36" s="20"/>
      <c r="L36" s="20"/>
      <c r="M36" s="20"/>
      <c r="N36" s="20"/>
      <c r="O36" s="20"/>
      <c r="P36" s="20"/>
      <c r="Q36" s="20"/>
      <c r="R36" s="20"/>
      <c r="S36" s="39"/>
      <c r="T36" s="20"/>
      <c r="U36" s="20"/>
      <c r="V36" s="20"/>
      <c r="W36" s="20"/>
      <c r="X36" s="20"/>
      <c r="Y36" s="20"/>
      <c r="Z36" s="20"/>
      <c r="AA36" s="20"/>
      <c r="AB36" s="20"/>
      <c r="AC36" s="20"/>
      <c r="AD36" s="20"/>
      <c r="AE36" s="20"/>
      <c r="AF36" s="20"/>
      <c r="AI36" s="20"/>
      <c r="AJ36" s="20"/>
      <c r="AK36" s="20"/>
    </row>
    <row r="37" spans="1:37" s="22" customFormat="1" ht="15.5" x14ac:dyDescent="0.35">
      <c r="A37" s="20"/>
      <c r="B37" s="20"/>
      <c r="C37" s="20"/>
      <c r="D37" s="20"/>
      <c r="E37" s="20"/>
      <c r="F37" s="20"/>
      <c r="G37" s="20"/>
      <c r="H37" s="20"/>
      <c r="I37" s="20"/>
      <c r="J37" s="20"/>
      <c r="K37" s="20"/>
      <c r="L37" s="20"/>
      <c r="M37" s="20"/>
      <c r="N37" s="20"/>
      <c r="O37" s="20"/>
      <c r="P37" s="20"/>
      <c r="Q37" s="20"/>
      <c r="R37" s="20"/>
      <c r="S37" s="39"/>
      <c r="T37" s="20"/>
      <c r="U37" s="20"/>
      <c r="V37" s="20"/>
      <c r="W37" s="20"/>
      <c r="X37" s="20"/>
      <c r="Y37" s="20"/>
      <c r="Z37" s="20"/>
      <c r="AA37" s="20"/>
      <c r="AB37" s="20"/>
      <c r="AC37" s="20"/>
      <c r="AD37" s="20"/>
      <c r="AE37" s="20"/>
      <c r="AF37" s="20"/>
      <c r="AI37" s="20"/>
      <c r="AJ37" s="20"/>
      <c r="AK37" s="20"/>
    </row>
    <row r="38" spans="1:37" s="22" customFormat="1" ht="15.5" x14ac:dyDescent="0.35">
      <c r="A38" s="20"/>
      <c r="B38" s="20"/>
      <c r="C38" s="20"/>
      <c r="D38" s="20"/>
      <c r="E38" s="20"/>
      <c r="F38" s="20"/>
      <c r="G38" s="20"/>
      <c r="H38" s="20"/>
      <c r="I38" s="20"/>
      <c r="J38" s="20"/>
      <c r="K38" s="20"/>
      <c r="L38" s="20"/>
      <c r="M38" s="20"/>
      <c r="N38" s="20"/>
      <c r="O38" s="20"/>
      <c r="P38" s="20"/>
      <c r="Q38" s="20"/>
      <c r="R38" s="20"/>
      <c r="S38" s="39"/>
      <c r="T38" s="20"/>
      <c r="U38" s="20"/>
      <c r="V38" s="20"/>
      <c r="W38" s="20"/>
      <c r="X38" s="20"/>
      <c r="Y38" s="20"/>
      <c r="Z38" s="20"/>
      <c r="AA38" s="20"/>
      <c r="AB38" s="20"/>
      <c r="AC38" s="20"/>
      <c r="AD38" s="20"/>
      <c r="AE38" s="20"/>
      <c r="AF38" s="20"/>
      <c r="AI38" s="20"/>
      <c r="AJ38" s="20"/>
      <c r="AK38" s="20"/>
    </row>
    <row r="39" spans="1:37" s="22" customFormat="1" ht="15.5" x14ac:dyDescent="0.35">
      <c r="A39" s="20"/>
      <c r="B39" s="20"/>
      <c r="C39" s="20"/>
      <c r="D39" s="20"/>
      <c r="E39" s="20"/>
      <c r="F39" s="20"/>
      <c r="G39" s="20"/>
      <c r="H39" s="20"/>
      <c r="I39" s="20"/>
      <c r="J39" s="20"/>
      <c r="K39" s="20"/>
      <c r="L39" s="20"/>
      <c r="M39" s="20"/>
      <c r="N39" s="20"/>
      <c r="O39" s="20"/>
      <c r="P39" s="20"/>
      <c r="Q39" s="20"/>
      <c r="R39" s="20"/>
      <c r="S39" s="39"/>
      <c r="T39" s="20"/>
      <c r="U39" s="20"/>
      <c r="V39" s="20"/>
      <c r="W39" s="20"/>
      <c r="X39" s="20"/>
      <c r="Y39" s="20"/>
      <c r="Z39" s="20"/>
      <c r="AA39" s="20"/>
      <c r="AB39" s="20"/>
      <c r="AC39" s="20"/>
      <c r="AD39" s="20"/>
      <c r="AE39" s="20"/>
      <c r="AF39" s="20"/>
      <c r="AI39" s="20"/>
      <c r="AJ39" s="20"/>
      <c r="AK39" s="20"/>
    </row>
    <row r="40" spans="1:37" s="22" customFormat="1" ht="15.5" x14ac:dyDescent="0.35">
      <c r="A40" s="20"/>
      <c r="B40" s="20"/>
      <c r="C40" s="20"/>
      <c r="D40" s="20"/>
      <c r="E40" s="20"/>
      <c r="F40" s="20"/>
      <c r="G40" s="20"/>
      <c r="H40" s="20"/>
      <c r="I40" s="20"/>
      <c r="J40" s="20"/>
      <c r="K40" s="20"/>
      <c r="L40" s="20"/>
      <c r="M40" s="20"/>
      <c r="N40" s="20"/>
      <c r="O40" s="20"/>
      <c r="P40" s="20"/>
      <c r="Q40" s="20"/>
      <c r="R40" s="20"/>
      <c r="S40" s="39"/>
      <c r="T40" s="20"/>
      <c r="U40" s="20"/>
      <c r="V40" s="20"/>
      <c r="W40" s="20"/>
      <c r="X40" s="20"/>
      <c r="Y40" s="20"/>
      <c r="Z40" s="20"/>
      <c r="AA40" s="20"/>
      <c r="AB40" s="20"/>
      <c r="AC40" s="20"/>
      <c r="AD40" s="20"/>
      <c r="AE40" s="20"/>
      <c r="AF40" s="20"/>
      <c r="AI40" s="20"/>
      <c r="AJ40" s="20"/>
      <c r="AK40" s="20"/>
    </row>
    <row r="41" spans="1:37" s="22" customFormat="1" ht="15.5" x14ac:dyDescent="0.35">
      <c r="A41" s="20"/>
      <c r="B41" s="20"/>
      <c r="C41" s="20"/>
      <c r="D41" s="20"/>
      <c r="E41" s="20"/>
      <c r="F41" s="20"/>
      <c r="G41" s="20"/>
      <c r="H41" s="20"/>
      <c r="I41" s="20"/>
      <c r="J41" s="20"/>
      <c r="K41" s="20"/>
      <c r="L41" s="20"/>
      <c r="M41" s="20"/>
      <c r="N41" s="20"/>
      <c r="O41" s="20"/>
      <c r="P41" s="20"/>
      <c r="Q41" s="20"/>
      <c r="R41" s="20"/>
      <c r="S41" s="39"/>
      <c r="T41" s="20"/>
      <c r="U41" s="20"/>
      <c r="V41" s="20"/>
      <c r="W41" s="20"/>
      <c r="X41" s="20"/>
      <c r="Y41" s="20"/>
      <c r="Z41" s="20"/>
      <c r="AA41" s="20"/>
      <c r="AB41" s="20"/>
      <c r="AC41" s="20"/>
      <c r="AD41" s="20"/>
      <c r="AE41" s="20"/>
      <c r="AF41" s="20"/>
      <c r="AI41" s="20"/>
      <c r="AJ41" s="20"/>
      <c r="AK41" s="20"/>
    </row>
    <row r="42" spans="1:37" s="22" customFormat="1" ht="15.5" x14ac:dyDescent="0.35">
      <c r="A42" s="20"/>
      <c r="B42" s="20"/>
      <c r="C42" s="20"/>
      <c r="D42" s="20"/>
      <c r="E42" s="20"/>
      <c r="F42" s="20"/>
      <c r="G42" s="20"/>
      <c r="H42" s="20"/>
      <c r="I42" s="20"/>
      <c r="J42" s="20"/>
      <c r="K42" s="20"/>
      <c r="L42" s="20"/>
      <c r="M42" s="20"/>
      <c r="N42" s="20"/>
      <c r="O42" s="20"/>
      <c r="P42" s="20"/>
      <c r="Q42" s="20"/>
      <c r="R42" s="20"/>
      <c r="S42" s="39"/>
      <c r="T42" s="20"/>
      <c r="U42" s="20"/>
      <c r="V42" s="20"/>
      <c r="W42" s="20"/>
      <c r="X42" s="20"/>
      <c r="Y42" s="20"/>
      <c r="Z42" s="20"/>
      <c r="AA42" s="20"/>
      <c r="AB42" s="20"/>
      <c r="AC42" s="20"/>
      <c r="AD42" s="20"/>
      <c r="AE42" s="20"/>
      <c r="AF42" s="20"/>
      <c r="AI42" s="20"/>
      <c r="AJ42" s="20"/>
      <c r="AK42" s="20"/>
    </row>
    <row r="43" spans="1:37" s="22" customFormat="1" ht="15.5" x14ac:dyDescent="0.35">
      <c r="A43" s="38" t="s">
        <v>112</v>
      </c>
      <c r="B43" s="20"/>
      <c r="C43" s="20"/>
      <c r="D43" s="20"/>
      <c r="E43" s="20"/>
      <c r="F43" s="20"/>
      <c r="G43" s="20"/>
      <c r="H43" s="20"/>
      <c r="I43" s="20"/>
      <c r="J43" s="20"/>
      <c r="K43" s="20"/>
      <c r="L43" s="20"/>
      <c r="M43" s="20"/>
      <c r="N43" s="20"/>
      <c r="O43" s="20"/>
      <c r="P43" s="20"/>
      <c r="Q43" s="20"/>
      <c r="R43" s="20"/>
      <c r="S43" s="39"/>
      <c r="T43" s="20"/>
      <c r="U43" s="20"/>
      <c r="V43" s="20"/>
      <c r="W43" s="20"/>
      <c r="X43" s="20"/>
      <c r="Y43" s="20"/>
      <c r="Z43" s="20"/>
      <c r="AA43" s="20"/>
      <c r="AB43" s="20"/>
      <c r="AC43" s="20"/>
      <c r="AD43" s="20"/>
      <c r="AE43" s="20"/>
      <c r="AF43" s="20"/>
      <c r="AI43" s="20"/>
      <c r="AJ43" s="20"/>
      <c r="AK43" s="20"/>
    </row>
    <row r="44" spans="1:37" s="22" customFormat="1" ht="15.5" x14ac:dyDescent="0.35">
      <c r="A44" s="157" t="s">
        <v>158</v>
      </c>
      <c r="B44" s="20"/>
      <c r="C44" s="20"/>
      <c r="D44" s="20"/>
      <c r="E44" s="20"/>
      <c r="F44" s="20"/>
      <c r="G44" s="20"/>
      <c r="H44" s="20"/>
      <c r="I44" s="20"/>
      <c r="J44" s="20"/>
      <c r="K44" s="20"/>
      <c r="L44" s="20"/>
      <c r="M44" s="20"/>
      <c r="N44" s="20"/>
      <c r="O44" s="20"/>
      <c r="P44" s="20"/>
      <c r="Q44" s="20"/>
      <c r="R44" s="20"/>
      <c r="S44" s="39"/>
      <c r="T44" s="20"/>
      <c r="U44" s="20"/>
      <c r="V44" s="20"/>
      <c r="W44" s="20"/>
      <c r="X44" s="20"/>
      <c r="Y44" s="20"/>
      <c r="Z44" s="20"/>
      <c r="AA44" s="20"/>
      <c r="AB44" s="20"/>
      <c r="AC44" s="20"/>
      <c r="AD44" s="20"/>
      <c r="AE44" s="20"/>
      <c r="AF44" s="20"/>
      <c r="AI44" s="20"/>
      <c r="AJ44" s="20"/>
      <c r="AK44" s="20"/>
    </row>
    <row r="45" spans="1:37" s="22" customFormat="1" ht="15.5" x14ac:dyDescent="0.35">
      <c r="A45" s="20" t="s">
        <v>161</v>
      </c>
      <c r="B45" s="20"/>
      <c r="C45" s="20"/>
      <c r="D45" s="20"/>
      <c r="E45" s="20"/>
      <c r="F45" s="20"/>
      <c r="G45" s="20"/>
      <c r="H45" s="20"/>
      <c r="I45" s="20"/>
      <c r="J45" s="20"/>
      <c r="K45" s="20"/>
      <c r="L45" s="20"/>
      <c r="M45" s="20"/>
      <c r="N45" s="20"/>
      <c r="O45" s="20"/>
      <c r="P45" s="20"/>
      <c r="Q45" s="20"/>
      <c r="R45" s="20"/>
      <c r="S45" s="39"/>
      <c r="T45" s="20"/>
      <c r="U45" s="20"/>
      <c r="V45" s="20"/>
      <c r="W45" s="20"/>
      <c r="X45" s="20"/>
      <c r="Y45" s="20"/>
      <c r="Z45" s="20"/>
      <c r="AA45" s="20"/>
      <c r="AB45" s="20"/>
      <c r="AC45" s="20"/>
      <c r="AD45" s="20"/>
      <c r="AE45" s="20"/>
      <c r="AF45" s="20"/>
      <c r="AI45" s="20"/>
      <c r="AJ45" s="20"/>
      <c r="AK45" s="20"/>
    </row>
    <row r="46" spans="1:37" ht="15.5" x14ac:dyDescent="0.35">
      <c r="A46" s="20" t="s">
        <v>512</v>
      </c>
      <c r="B46"/>
      <c r="C46"/>
      <c r="D46"/>
      <c r="E46"/>
      <c r="F46"/>
      <c r="G46"/>
      <c r="H46"/>
      <c r="I46"/>
      <c r="J46"/>
      <c r="K46"/>
      <c r="L46"/>
      <c r="M46"/>
      <c r="N46"/>
      <c r="O46"/>
      <c r="P46"/>
      <c r="Q46"/>
      <c r="R46"/>
      <c r="S46" s="323"/>
      <c r="T46"/>
      <c r="U46"/>
      <c r="V46"/>
      <c r="W46"/>
      <c r="X46"/>
      <c r="Y46"/>
      <c r="Z46"/>
      <c r="AA46"/>
      <c r="AB46"/>
      <c r="AC46"/>
      <c r="AD46"/>
      <c r="AE46"/>
      <c r="AF46"/>
      <c r="AI46"/>
      <c r="AJ46"/>
      <c r="AK46"/>
    </row>
    <row r="47" spans="1:37" ht="15.5" x14ac:dyDescent="0.35">
      <c r="A47" s="20" t="s">
        <v>513</v>
      </c>
      <c r="B47"/>
      <c r="C47"/>
      <c r="D47"/>
      <c r="E47"/>
      <c r="F47"/>
      <c r="G47"/>
      <c r="H47"/>
      <c r="I47"/>
      <c r="J47"/>
      <c r="K47"/>
      <c r="L47"/>
      <c r="M47"/>
      <c r="N47"/>
      <c r="O47"/>
      <c r="P47"/>
      <c r="Q47"/>
      <c r="R47"/>
      <c r="S47" s="323"/>
      <c r="T47"/>
      <c r="U47"/>
      <c r="V47"/>
      <c r="W47"/>
      <c r="X47"/>
      <c r="Y47"/>
      <c r="Z47"/>
      <c r="AA47"/>
      <c r="AB47"/>
      <c r="AC47"/>
      <c r="AD47"/>
      <c r="AE47"/>
      <c r="AF47"/>
      <c r="AI47"/>
      <c r="AJ47"/>
      <c r="AK47"/>
    </row>
    <row r="48" spans="1:37" x14ac:dyDescent="0.35">
      <c r="A48"/>
      <c r="B48"/>
      <c r="C48"/>
      <c r="D48"/>
      <c r="E48"/>
      <c r="F48"/>
      <c r="G48"/>
      <c r="H48"/>
      <c r="I48"/>
      <c r="J48"/>
      <c r="K48"/>
      <c r="L48"/>
      <c r="M48"/>
      <c r="N48"/>
      <c r="O48"/>
      <c r="P48"/>
      <c r="Q48"/>
      <c r="R48"/>
      <c r="S48" s="323"/>
      <c r="T48"/>
      <c r="U48"/>
      <c r="V48"/>
      <c r="W48"/>
      <c r="X48"/>
      <c r="Y48"/>
      <c r="Z48"/>
      <c r="AA48"/>
      <c r="AB48"/>
      <c r="AC48"/>
      <c r="AD48"/>
      <c r="AE48"/>
      <c r="AF48"/>
      <c r="AI48"/>
      <c r="AJ48"/>
      <c r="AK48"/>
    </row>
    <row r="49" spans="1:37" x14ac:dyDescent="0.35">
      <c r="A49"/>
      <c r="B49"/>
      <c r="C49"/>
      <c r="D49"/>
      <c r="E49"/>
      <c r="F49"/>
      <c r="G49"/>
      <c r="H49"/>
      <c r="I49"/>
      <c r="J49"/>
      <c r="K49"/>
      <c r="L49"/>
      <c r="M49"/>
      <c r="N49"/>
      <c r="O49"/>
      <c r="P49"/>
      <c r="Q49"/>
      <c r="R49"/>
      <c r="S49" s="323"/>
      <c r="T49"/>
      <c r="U49"/>
      <c r="V49"/>
      <c r="W49"/>
      <c r="X49"/>
      <c r="Y49"/>
      <c r="Z49"/>
      <c r="AA49"/>
      <c r="AB49"/>
      <c r="AC49"/>
      <c r="AD49"/>
      <c r="AE49"/>
      <c r="AF49"/>
      <c r="AI49"/>
      <c r="AJ49"/>
      <c r="AK49"/>
    </row>
    <row r="50" spans="1:37" x14ac:dyDescent="0.35">
      <c r="A50"/>
      <c r="B50"/>
      <c r="C50"/>
      <c r="D50"/>
      <c r="E50"/>
      <c r="F50"/>
      <c r="G50"/>
      <c r="H50"/>
      <c r="I50"/>
      <c r="J50"/>
      <c r="K50"/>
      <c r="L50"/>
      <c r="M50"/>
      <c r="N50"/>
      <c r="O50"/>
      <c r="P50"/>
      <c r="Q50"/>
      <c r="R50"/>
      <c r="S50" s="323"/>
      <c r="T50"/>
      <c r="U50"/>
      <c r="V50"/>
      <c r="W50"/>
      <c r="X50"/>
      <c r="Y50"/>
      <c r="Z50"/>
      <c r="AA50"/>
      <c r="AB50"/>
      <c r="AC50"/>
      <c r="AD50"/>
      <c r="AE50"/>
      <c r="AF50"/>
      <c r="AI50"/>
      <c r="AJ50"/>
      <c r="AK50"/>
    </row>
    <row r="51" spans="1:37" x14ac:dyDescent="0.35">
      <c r="A51"/>
      <c r="B51"/>
      <c r="C51"/>
      <c r="D51"/>
      <c r="E51"/>
      <c r="F51"/>
      <c r="G51"/>
      <c r="H51"/>
      <c r="I51"/>
      <c r="J51"/>
      <c r="K51"/>
      <c r="L51"/>
      <c r="M51"/>
      <c r="N51"/>
      <c r="O51"/>
      <c r="P51"/>
      <c r="Q51"/>
      <c r="R51"/>
      <c r="S51" s="323"/>
      <c r="T51"/>
      <c r="U51"/>
      <c r="V51"/>
      <c r="W51"/>
      <c r="X51"/>
      <c r="Y51"/>
      <c r="Z51"/>
      <c r="AA51"/>
      <c r="AB51"/>
      <c r="AC51"/>
      <c r="AD51"/>
      <c r="AE51"/>
      <c r="AF51"/>
      <c r="AI51"/>
      <c r="AJ51"/>
      <c r="AK51"/>
    </row>
    <row r="52" spans="1:37" x14ac:dyDescent="0.35">
      <c r="A52"/>
      <c r="B52"/>
      <c r="C52"/>
      <c r="D52"/>
      <c r="E52"/>
      <c r="F52"/>
      <c r="G52"/>
      <c r="H52"/>
      <c r="I52"/>
      <c r="J52"/>
      <c r="K52"/>
      <c r="L52"/>
      <c r="M52"/>
      <c r="N52"/>
      <c r="O52"/>
      <c r="P52"/>
      <c r="Q52"/>
      <c r="R52"/>
      <c r="S52"/>
      <c r="T52"/>
      <c r="U52"/>
      <c r="V52"/>
      <c r="W52"/>
      <c r="X52"/>
      <c r="Y52"/>
      <c r="Z52"/>
      <c r="AA52"/>
      <c r="AB52"/>
      <c r="AC52"/>
      <c r="AD52"/>
      <c r="AE52"/>
      <c r="AF52"/>
      <c r="AI52"/>
      <c r="AJ52"/>
      <c r="AK52"/>
    </row>
    <row r="53" spans="1:37" x14ac:dyDescent="0.35">
      <c r="A53"/>
      <c r="B53"/>
      <c r="C53"/>
      <c r="D53"/>
      <c r="E53"/>
      <c r="F53"/>
      <c r="G53"/>
      <c r="H53"/>
      <c r="I53"/>
      <c r="J53"/>
      <c r="K53"/>
      <c r="L53"/>
      <c r="M53"/>
      <c r="N53"/>
      <c r="O53"/>
      <c r="P53"/>
      <c r="Q53"/>
      <c r="R53"/>
      <c r="S53"/>
      <c r="T53"/>
      <c r="U53"/>
      <c r="V53"/>
      <c r="W53"/>
      <c r="X53"/>
      <c r="Y53"/>
      <c r="Z53"/>
      <c r="AA53"/>
      <c r="AB53"/>
      <c r="AC53"/>
      <c r="AD53"/>
      <c r="AE53"/>
      <c r="AF53"/>
      <c r="AI53"/>
      <c r="AJ53"/>
      <c r="AK53"/>
    </row>
  </sheetData>
  <sheetProtection algorithmName="SHA-512" hashValue="AGbNFvKBsMdrfEz86S2zv0d6TYtQDQk1SMLAM75jPgUcdpFatCbXqK2vh0KQ6udpPRp/QrgCzvit6EJ0zKzE0Q==" saltValue="+MjerRYbE0LVy4SUUjypqg==" spinCount="100000" sheet="1" insertRows="0"/>
  <mergeCells count="2">
    <mergeCell ref="W1:X1"/>
    <mergeCell ref="W2:X2"/>
  </mergeCells>
  <phoneticPr fontId="14" type="noConversion"/>
  <conditionalFormatting sqref="R2">
    <cfRule type="iconSet" priority="25">
      <iconSet iconSet="4TrafficLights">
        <cfvo type="percent" val="0"/>
        <cfvo type="percent" val="25"/>
        <cfvo type="percent" val="50"/>
        <cfvo type="percent" val="75"/>
      </iconSet>
    </cfRule>
  </conditionalFormatting>
  <conditionalFormatting sqref="R3">
    <cfRule type="iconSet" priority="23">
      <iconSet iconSet="4TrafficLights">
        <cfvo type="percent" val="0"/>
        <cfvo type="percent" val="25"/>
        <cfvo type="percent" val="50"/>
        <cfvo type="percent" val="75"/>
      </iconSet>
    </cfRule>
  </conditionalFormatting>
  <conditionalFormatting sqref="R4">
    <cfRule type="iconSet" priority="21">
      <iconSet iconSet="4TrafficLights">
        <cfvo type="percent" val="0"/>
        <cfvo type="percent" val="25"/>
        <cfvo type="percent" val="50"/>
        <cfvo type="percent" val="75"/>
      </iconSet>
    </cfRule>
  </conditionalFormatting>
  <conditionalFormatting sqref="R5">
    <cfRule type="iconSet" priority="19">
      <iconSet iconSet="4TrafficLights">
        <cfvo type="percent" val="0"/>
        <cfvo type="percent" val="25"/>
        <cfvo type="percent" val="50"/>
        <cfvo type="percent" val="75"/>
      </iconSet>
    </cfRule>
  </conditionalFormatting>
  <conditionalFormatting sqref="R6">
    <cfRule type="iconSet" priority="17">
      <iconSet iconSet="4TrafficLights">
        <cfvo type="percent" val="0"/>
        <cfvo type="percent" val="25"/>
        <cfvo type="percent" val="50"/>
        <cfvo type="percent" val="75"/>
      </iconSet>
    </cfRule>
  </conditionalFormatting>
  <conditionalFormatting sqref="V1:V2">
    <cfRule type="iconSet" priority="27">
      <iconSet iconSet="4TrafficLights">
        <cfvo type="percent" val="0"/>
        <cfvo type="percent" val="25"/>
        <cfvo type="percent" val="50"/>
        <cfvo type="percent" val="75"/>
      </iconSet>
    </cfRule>
  </conditionalFormatting>
  <dataValidations count="2">
    <dataValidation type="list" allowBlank="1" showInputMessage="1" showErrorMessage="1" promptTitle="Lämmitys" prompt="Valitse lämmityksen päästökerroin" sqref="R35:S35" xr:uid="{276ED137-96F8-40D7-B354-C3DD9FAC4CD5}">
      <formula1>#REF!</formula1>
    </dataValidation>
    <dataValidation type="list" allowBlank="1" showInputMessage="1" showErrorMessage="1" sqref="S35:S51" xr:uid="{2D12FAFC-135B-492D-B171-367A801E5EEB}">
      <formula1>#REF!</formula1>
    </dataValidation>
  </dataValidations>
  <hyperlinks>
    <hyperlink ref="A44" r:id="rId1" display="https://www.klpaastolaskuri.fi/" xr:uid="{C539053B-DB03-4169-AAAA-920FFDBF50BF}"/>
    <hyperlink ref="K18" r:id="rId2" display="https://www.klpaastolaskuri.fi/" xr:uid="{FDA49CAC-3C87-4C88-A916-F707082D0086}"/>
  </hyperlinks>
  <pageMargins left="0.7" right="0.7" top="0.75" bottom="0.75" header="0.3" footer="0.3"/>
  <pageSetup paperSize="9" scale="60" fitToWidth="0" orientation="landscape" horizontalDpi="360" verticalDpi="360" r:id="rId3"/>
  <ignoredErrors>
    <ignoredError sqref="M13 T13:U16 AB13:AC16 AI13:AJ16 L25:M29 T25:U29 AB25:AC29 AI25:AJ29 H17 E30:F30 L30 N30 T30 V30 AB30 AD30 W17 AE17:AF17 O17:P17 AE30:AF30 W30:X30 O30:P30 G30:H30 AI12:AJ12 AB12:AC12 T12:U12 M14" unlockedFormula="1"/>
  </ignoredErrors>
  <drawing r:id="rId4"/>
  <legacyDrawing r:id="rId5"/>
  <extLst>
    <ext xmlns:x14="http://schemas.microsoft.com/office/spreadsheetml/2009/9/main" uri="{78C0D931-6437-407d-A8EE-F0AAD7539E65}">
      <x14:conditionalFormattings>
        <x14:conditionalFormatting xmlns:xm="http://schemas.microsoft.com/office/excel/2006/main">
          <x14:cfRule type="iconSet" priority="15" id="{E13D7E14-5CC7-4AA4-BBB1-C9072B078EA6}">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G11:H16</xm:sqref>
        </x14:conditionalFormatting>
        <x14:conditionalFormatting xmlns:xm="http://schemas.microsoft.com/office/excel/2006/main">
          <x14:cfRule type="iconSet" priority="48" id="{00000000-000E-0000-0300-000021000000}">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G17:H17</xm:sqref>
        </x14:conditionalFormatting>
        <x14:conditionalFormatting xmlns:xm="http://schemas.microsoft.com/office/excel/2006/main">
          <x14:cfRule type="iconSet" priority="1" id="{DA95F24E-582A-42EF-8EC3-9C684D89B1E7}">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G24:H29</xm:sqref>
        </x14:conditionalFormatting>
        <x14:conditionalFormatting xmlns:xm="http://schemas.microsoft.com/office/excel/2006/main">
          <x14:cfRule type="iconSet" priority="2" id="{16F0DE7F-5D26-4D2B-B822-48F4F424D9D7}">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G30:H30</xm:sqref>
        </x14:conditionalFormatting>
        <x14:conditionalFormatting xmlns:xm="http://schemas.microsoft.com/office/excel/2006/main">
          <x14:cfRule type="iconSet" priority="13" id="{A6F1C0A9-2625-47B6-A594-073325664E70}">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O11:P16</xm:sqref>
        </x14:conditionalFormatting>
        <x14:conditionalFormatting xmlns:xm="http://schemas.microsoft.com/office/excel/2006/main">
          <x14:cfRule type="iconSet" priority="14" id="{2A2EC3E1-306A-453A-B3CD-DBDCE37B40E1}">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O17:P17</xm:sqref>
        </x14:conditionalFormatting>
        <x14:conditionalFormatting xmlns:xm="http://schemas.microsoft.com/office/excel/2006/main">
          <x14:cfRule type="iconSet" priority="3" id="{CE61F9F8-CEE7-453F-BAC6-9CA2318D185C}">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O24:P29</xm:sqref>
        </x14:conditionalFormatting>
        <x14:conditionalFormatting xmlns:xm="http://schemas.microsoft.com/office/excel/2006/main">
          <x14:cfRule type="iconSet" priority="4" id="{7A52BF63-924D-4260-A916-6EF38C203E6B}">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O30:P30</xm:sqref>
        </x14:conditionalFormatting>
        <x14:conditionalFormatting xmlns:xm="http://schemas.microsoft.com/office/excel/2006/main">
          <x14:cfRule type="iconSet" priority="51" id="{39D48F52-634B-4124-91D9-A6BB52A8996B}">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Q1</xm:sqref>
        </x14:conditionalFormatting>
        <x14:conditionalFormatting xmlns:xm="http://schemas.microsoft.com/office/excel/2006/main">
          <x14:cfRule type="iconSet" priority="24" id="{DFC7EB16-1E35-4ADC-8582-B930E30CC3CB}">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R2</xm:sqref>
        </x14:conditionalFormatting>
        <x14:conditionalFormatting xmlns:xm="http://schemas.microsoft.com/office/excel/2006/main">
          <x14:cfRule type="iconSet" priority="22" id="{28792D59-3F2F-4F33-B09E-DE3056CFE85D}">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R3</xm:sqref>
        </x14:conditionalFormatting>
        <x14:conditionalFormatting xmlns:xm="http://schemas.microsoft.com/office/excel/2006/main">
          <x14:cfRule type="iconSet" priority="20" id="{E59FFC08-7065-48DF-939D-4ABCE54312F6}">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R4</xm:sqref>
        </x14:conditionalFormatting>
        <x14:conditionalFormatting xmlns:xm="http://schemas.microsoft.com/office/excel/2006/main">
          <x14:cfRule type="iconSet" priority="18" id="{B56991A5-562F-42EF-920E-A1BA4288963E}">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R5</xm:sqref>
        </x14:conditionalFormatting>
        <x14:conditionalFormatting xmlns:xm="http://schemas.microsoft.com/office/excel/2006/main">
          <x14:cfRule type="iconSet" priority="16" id="{177EBB30-5BC1-4B6A-8154-A4E7EF66BECF}">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R6</xm:sqref>
        </x14:conditionalFormatting>
        <x14:conditionalFormatting xmlns:xm="http://schemas.microsoft.com/office/excel/2006/main">
          <x14:cfRule type="iconSet" priority="26" id="{E8B4D224-CF5D-4068-B219-80A60350FDF8}">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V1:V2</xm:sqref>
        </x14:conditionalFormatting>
        <x14:conditionalFormatting xmlns:xm="http://schemas.microsoft.com/office/excel/2006/main">
          <x14:cfRule type="iconSet" priority="11" id="{8B2F6FDC-DBAD-4233-B4B5-F26DF661CD52}">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W11:X16</xm:sqref>
        </x14:conditionalFormatting>
        <x14:conditionalFormatting xmlns:xm="http://schemas.microsoft.com/office/excel/2006/main">
          <x14:cfRule type="iconSet" priority="12" id="{E5ACE601-7D87-4269-BD75-78A2E401891B}">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W17:X17</xm:sqref>
        </x14:conditionalFormatting>
        <x14:conditionalFormatting xmlns:xm="http://schemas.microsoft.com/office/excel/2006/main">
          <x14:cfRule type="iconSet" priority="5" id="{D15DF804-BBAA-4352-B0CD-A056F179CACD}">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W24:X29</xm:sqref>
        </x14:conditionalFormatting>
        <x14:conditionalFormatting xmlns:xm="http://schemas.microsoft.com/office/excel/2006/main">
          <x14:cfRule type="iconSet" priority="6" id="{335C1E67-08F1-46F1-B784-896417D60247}">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W30:X30</xm:sqref>
        </x14:conditionalFormatting>
        <x14:conditionalFormatting xmlns:xm="http://schemas.microsoft.com/office/excel/2006/main">
          <x14:cfRule type="iconSet" priority="9" id="{FD7A1E97-25FB-432A-8AB8-6C12A15C5BD1}">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AE11:AF16</xm:sqref>
        </x14:conditionalFormatting>
        <x14:conditionalFormatting xmlns:xm="http://schemas.microsoft.com/office/excel/2006/main">
          <x14:cfRule type="iconSet" priority="10" id="{32AB11BF-3982-4C6D-9A54-BB44EBF28712}">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AE17:AF17</xm:sqref>
        </x14:conditionalFormatting>
        <x14:conditionalFormatting xmlns:xm="http://schemas.microsoft.com/office/excel/2006/main">
          <x14:cfRule type="iconSet" priority="7" id="{88F21F4B-AF58-4D66-86CB-0F5B67591AC9}">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AE24:AF29</xm:sqref>
        </x14:conditionalFormatting>
        <x14:conditionalFormatting xmlns:xm="http://schemas.microsoft.com/office/excel/2006/main">
          <x14:cfRule type="iconSet" priority="8" id="{8C4B39E4-CD16-490E-848B-49154F619CC6}">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AE30:AF30</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7B79D-E2C5-4A25-9412-0AB2BE699B9E}">
  <dimension ref="A1:S68"/>
  <sheetViews>
    <sheetView showGridLines="0" topLeftCell="A11" zoomScale="70" zoomScaleNormal="70" workbookViewId="0">
      <selection activeCell="E36" sqref="E36"/>
    </sheetView>
  </sheetViews>
  <sheetFormatPr defaultColWidth="8.54296875" defaultRowHeight="15.5" x14ac:dyDescent="0.35"/>
  <cols>
    <col min="1" max="1" width="73.54296875" style="1" customWidth="1"/>
    <col min="2" max="2" width="13.453125" style="16" customWidth="1"/>
    <col min="3" max="3" width="14.54296875" style="16" customWidth="1"/>
    <col min="4" max="4" width="16.90625" style="16" customWidth="1"/>
    <col min="5" max="5" width="9.54296875" style="16" customWidth="1"/>
    <col min="6" max="6" width="12.90625" style="16" customWidth="1"/>
    <col min="7" max="7" width="13.54296875" style="2" customWidth="1"/>
    <col min="8" max="8" width="11.453125" style="2" customWidth="1"/>
    <col min="9" max="9" width="15.08984375" style="153" customWidth="1"/>
    <col min="10" max="10" width="38.08984375" style="15" customWidth="1"/>
    <col min="11" max="11" width="10.54296875" style="22" customWidth="1"/>
    <col min="12" max="12" width="13.08984375" style="22" customWidth="1"/>
    <col min="13" max="13" width="8.54296875" style="1" customWidth="1"/>
    <col min="14" max="17" width="4.08984375" style="1" customWidth="1"/>
    <col min="18" max="18" width="13.54296875" style="719" hidden="1" customWidth="1"/>
    <col min="19" max="19" width="21.54296875" style="719" hidden="1" customWidth="1"/>
    <col min="20" max="16384" width="8.54296875" style="1"/>
  </cols>
  <sheetData>
    <row r="1" spans="1:19" ht="53.9" customHeight="1" x14ac:dyDescent="0.35">
      <c r="A1" s="749" t="s">
        <v>490</v>
      </c>
      <c r="B1" s="752"/>
      <c r="C1" s="752"/>
      <c r="D1" s="752"/>
      <c r="E1" s="752"/>
      <c r="F1" s="752"/>
      <c r="G1" s="753"/>
      <c r="H1" s="753"/>
      <c r="I1" s="754"/>
      <c r="J1" s="755"/>
      <c r="K1" s="81"/>
      <c r="L1" s="20"/>
    </row>
    <row r="2" spans="1:19" ht="18.649999999999999" customHeight="1" x14ac:dyDescent="0.35">
      <c r="A2" s="150" t="s">
        <v>162</v>
      </c>
      <c r="B2" s="324">
        <f>E41+H41</f>
        <v>0</v>
      </c>
      <c r="C2" s="130" t="s">
        <v>163</v>
      </c>
      <c r="D2" s="325"/>
      <c r="E2" s="325"/>
      <c r="F2" s="149"/>
      <c r="G2" s="53"/>
      <c r="H2" s="7"/>
      <c r="I2" s="74"/>
      <c r="J2" s="326"/>
      <c r="K2" s="81"/>
      <c r="L2" s="20"/>
    </row>
    <row r="3" spans="1:19" ht="18.649999999999999" customHeight="1" x14ac:dyDescent="0.35">
      <c r="A3" s="5"/>
      <c r="B3" s="6"/>
      <c r="C3" s="6"/>
      <c r="D3" s="6"/>
      <c r="E3" s="6"/>
      <c r="F3" s="39"/>
      <c r="G3" s="7"/>
      <c r="H3" s="7"/>
      <c r="I3" s="74"/>
      <c r="J3" s="14"/>
      <c r="K3" s="20"/>
      <c r="L3" s="20"/>
      <c r="S3" s="720" t="s">
        <v>164</v>
      </c>
    </row>
    <row r="4" spans="1:19" x14ac:dyDescent="0.35">
      <c r="A4"/>
      <c r="B4" s="20" t="s">
        <v>487</v>
      </c>
      <c r="C4" s="4"/>
      <c r="D4" s="4"/>
      <c r="E4" s="4"/>
      <c r="F4" s="4"/>
      <c r="G4" s="7"/>
      <c r="H4" s="7"/>
      <c r="I4" s="74"/>
      <c r="J4" s="14"/>
      <c r="K4" s="118" t="s">
        <v>42</v>
      </c>
      <c r="L4" s="95"/>
      <c r="M4" s="115"/>
      <c r="S4" s="720">
        <v>6.2471078204535004</v>
      </c>
    </row>
    <row r="5" spans="1:19" ht="146.4" customHeight="1" x14ac:dyDescent="0.35">
      <c r="A5" s="327" t="s">
        <v>488</v>
      </c>
      <c r="B5" s="83" t="s">
        <v>165</v>
      </c>
      <c r="C5" s="328" t="s">
        <v>166</v>
      </c>
      <c r="D5" s="83" t="s">
        <v>167</v>
      </c>
      <c r="E5" s="84" t="s">
        <v>168</v>
      </c>
      <c r="F5" s="83" t="s">
        <v>169</v>
      </c>
      <c r="G5" s="329" t="s">
        <v>170</v>
      </c>
      <c r="H5" s="85" t="s">
        <v>168</v>
      </c>
      <c r="I5" s="330" t="s">
        <v>171</v>
      </c>
      <c r="J5" s="331" t="s">
        <v>48</v>
      </c>
      <c r="K5" s="332" t="s">
        <v>49</v>
      </c>
      <c r="L5" s="333" t="s">
        <v>50</v>
      </c>
      <c r="R5" s="720" t="s">
        <v>489</v>
      </c>
      <c r="S5" s="720" t="s">
        <v>172</v>
      </c>
    </row>
    <row r="6" spans="1:19" ht="14.15" customHeight="1" x14ac:dyDescent="0.35">
      <c r="A6" s="49" t="s">
        <v>173</v>
      </c>
      <c r="B6" s="29"/>
      <c r="C6" s="50"/>
      <c r="D6" s="94"/>
      <c r="E6" s="336">
        <f>(B6*C6)/1000</f>
        <v>0</v>
      </c>
      <c r="F6" s="51"/>
      <c r="G6" s="107">
        <v>0.37721248396750745</v>
      </c>
      <c r="H6" s="336">
        <f>(F6*G6)/1000</f>
        <v>0</v>
      </c>
      <c r="I6" s="340" t="s">
        <v>174</v>
      </c>
      <c r="J6" s="52"/>
      <c r="K6" s="345">
        <v>3</v>
      </c>
      <c r="L6" s="53"/>
      <c r="R6" s="719">
        <f>(S6-((S6*$S$4))/100)</f>
        <v>0.35911234506955392</v>
      </c>
      <c r="S6" s="719">
        <v>0.38304135128100003</v>
      </c>
    </row>
    <row r="7" spans="1:19" ht="14.15" customHeight="1" x14ac:dyDescent="0.35">
      <c r="A7" s="49" t="s">
        <v>175</v>
      </c>
      <c r="B7" s="29"/>
      <c r="C7" s="50"/>
      <c r="D7" s="94"/>
      <c r="E7" s="336">
        <f>(B7*C7)/1000</f>
        <v>0</v>
      </c>
      <c r="F7" s="51"/>
      <c r="G7" s="107">
        <v>0.34023086789226165</v>
      </c>
      <c r="H7" s="336">
        <f t="shared" ref="H7:H40" si="0">(F7*G7)/1000</f>
        <v>0</v>
      </c>
      <c r="I7" s="340" t="s">
        <v>174</v>
      </c>
      <c r="J7" s="53"/>
      <c r="K7" s="81">
        <v>3</v>
      </c>
      <c r="L7" s="52"/>
      <c r="R7" s="719">
        <f t="shared" ref="R7:R32" si="1">(S7-((S7*$S$4))/100)</f>
        <v>0.32390525241567608</v>
      </c>
      <c r="S7" s="719">
        <v>0.34548827762600004</v>
      </c>
    </row>
    <row r="8" spans="1:19" ht="14.15" customHeight="1" x14ac:dyDescent="0.35">
      <c r="A8" s="49" t="s">
        <v>176</v>
      </c>
      <c r="B8" s="29"/>
      <c r="C8" s="50"/>
      <c r="D8" s="94"/>
      <c r="E8" s="336">
        <f>(B8*C8)/1000</f>
        <v>0</v>
      </c>
      <c r="F8" s="51"/>
      <c r="G8" s="107">
        <v>0.35502351432235996</v>
      </c>
      <c r="H8" s="336">
        <f t="shared" si="0"/>
        <v>0</v>
      </c>
      <c r="I8" s="340" t="s">
        <v>174</v>
      </c>
      <c r="J8" s="52"/>
      <c r="K8" s="345">
        <v>3</v>
      </c>
      <c r="L8" s="53"/>
      <c r="P8" s="718"/>
      <c r="R8" s="719">
        <f t="shared" si="1"/>
        <v>0.33798808947722719</v>
      </c>
      <c r="S8" s="719">
        <v>0.360509507088</v>
      </c>
    </row>
    <row r="9" spans="1:19" ht="14.9" customHeight="1" x14ac:dyDescent="0.35">
      <c r="A9" s="49" t="s">
        <v>177</v>
      </c>
      <c r="B9" s="29"/>
      <c r="C9" s="50"/>
      <c r="D9" s="94"/>
      <c r="E9" s="336">
        <f t="shared" ref="E9:E40" si="2">(B9*C9)/1000</f>
        <v>0</v>
      </c>
      <c r="F9" s="51"/>
      <c r="G9" s="341">
        <v>0.17669089354424969</v>
      </c>
      <c r="H9" s="336">
        <f t="shared" si="0"/>
        <v>0</v>
      </c>
      <c r="I9" s="337" t="s">
        <v>178</v>
      </c>
      <c r="J9" s="53"/>
      <c r="K9" s="81">
        <v>3</v>
      </c>
      <c r="L9" s="52"/>
      <c r="R9" s="719">
        <f t="shared" si="1"/>
        <v>0.1776162804912744</v>
      </c>
      <c r="S9" s="719">
        <v>0.189451521294</v>
      </c>
    </row>
    <row r="10" spans="1:19" ht="14.9" customHeight="1" x14ac:dyDescent="0.35">
      <c r="A10" s="49" t="s">
        <v>179</v>
      </c>
      <c r="B10" s="29"/>
      <c r="C10" s="50"/>
      <c r="D10" s="94"/>
      <c r="E10" s="336">
        <f t="shared" si="2"/>
        <v>0</v>
      </c>
      <c r="F10" s="51"/>
      <c r="G10" s="342">
        <v>0</v>
      </c>
      <c r="H10" s="336"/>
      <c r="I10" s="337"/>
      <c r="J10" s="52"/>
      <c r="K10" s="345">
        <v>1</v>
      </c>
      <c r="L10" s="53"/>
      <c r="R10" s="719">
        <f t="shared" si="1"/>
        <v>0</v>
      </c>
      <c r="S10" s="719">
        <v>0</v>
      </c>
    </row>
    <row r="11" spans="1:19" ht="14.9" customHeight="1" x14ac:dyDescent="0.35">
      <c r="A11" s="49" t="s">
        <v>180</v>
      </c>
      <c r="B11" s="29"/>
      <c r="C11" s="50"/>
      <c r="D11" s="94"/>
      <c r="E11" s="336">
        <f t="shared" si="2"/>
        <v>0</v>
      </c>
      <c r="F11" s="51"/>
      <c r="G11" s="341">
        <v>0.24400171013253527</v>
      </c>
      <c r="H11" s="336">
        <f t="shared" si="0"/>
        <v>0</v>
      </c>
      <c r="I11" s="337" t="s">
        <v>178</v>
      </c>
      <c r="J11" s="53"/>
      <c r="K11" s="81">
        <v>4</v>
      </c>
      <c r="L11" s="52"/>
      <c r="R11" s="719">
        <f t="shared" si="1"/>
        <v>0.24527962544033127</v>
      </c>
      <c r="S11" s="719">
        <v>0.26162352940599998</v>
      </c>
    </row>
    <row r="12" spans="1:19" ht="14.9" customHeight="1" x14ac:dyDescent="0.35">
      <c r="A12" s="49" t="s">
        <v>181</v>
      </c>
      <c r="B12" s="29"/>
      <c r="C12" s="50"/>
      <c r="D12" s="101"/>
      <c r="E12" s="336">
        <f t="shared" si="2"/>
        <v>0</v>
      </c>
      <c r="F12" s="51"/>
      <c r="G12" s="341">
        <v>0.10938007695596409</v>
      </c>
      <c r="H12" s="336">
        <f t="shared" si="0"/>
        <v>0</v>
      </c>
      <c r="I12" s="337" t="s">
        <v>178</v>
      </c>
      <c r="J12" s="55"/>
      <c r="K12" s="345">
        <v>4</v>
      </c>
      <c r="L12" s="53"/>
      <c r="R12" s="719">
        <f t="shared" si="1"/>
        <v>0.10995293554221748</v>
      </c>
      <c r="S12" s="719">
        <v>0.117279513182</v>
      </c>
    </row>
    <row r="13" spans="1:19" ht="14.9" customHeight="1" x14ac:dyDescent="0.35">
      <c r="A13" s="49" t="s">
        <v>182</v>
      </c>
      <c r="B13" s="29"/>
      <c r="C13" s="50"/>
      <c r="D13" s="101"/>
      <c r="E13" s="336">
        <f t="shared" si="2"/>
        <v>0</v>
      </c>
      <c r="F13" s="51"/>
      <c r="G13" s="341">
        <v>0.40386489952971355</v>
      </c>
      <c r="H13" s="336">
        <f t="shared" si="0"/>
        <v>0</v>
      </c>
      <c r="I13" s="337" t="s">
        <v>178</v>
      </c>
      <c r="J13" s="55"/>
      <c r="K13" s="81">
        <v>4</v>
      </c>
      <c r="L13" s="52"/>
      <c r="R13" s="719">
        <f t="shared" si="1"/>
        <v>0.40598006969434142</v>
      </c>
      <c r="S13" s="719">
        <v>0.43303204867199996</v>
      </c>
    </row>
    <row r="14" spans="1:19" ht="14.9" customHeight="1" x14ac:dyDescent="0.35">
      <c r="A14" s="49" t="s">
        <v>183</v>
      </c>
      <c r="B14" s="29"/>
      <c r="C14" s="50"/>
      <c r="D14" s="101"/>
      <c r="E14" s="336">
        <f t="shared" si="2"/>
        <v>0</v>
      </c>
      <c r="F14" s="51"/>
      <c r="G14" s="341">
        <v>0.37862334330910646</v>
      </c>
      <c r="H14" s="336">
        <f t="shared" si="0"/>
        <v>0</v>
      </c>
      <c r="I14" s="337" t="s">
        <v>178</v>
      </c>
      <c r="J14" s="55"/>
      <c r="K14" s="345">
        <v>4</v>
      </c>
      <c r="L14" s="53"/>
      <c r="R14" s="719">
        <f t="shared" si="1"/>
        <v>0.38060631533844519</v>
      </c>
      <c r="S14" s="719">
        <v>0.40596754563000004</v>
      </c>
    </row>
    <row r="15" spans="1:19" ht="14.9" customHeight="1" x14ac:dyDescent="0.35">
      <c r="A15" s="49" t="s">
        <v>184</v>
      </c>
      <c r="B15" s="29"/>
      <c r="C15" s="50"/>
      <c r="D15" s="94"/>
      <c r="E15" s="336">
        <f t="shared" si="2"/>
        <v>0</v>
      </c>
      <c r="F15" s="51"/>
      <c r="G15" s="341">
        <v>9.4856776400171011E-2</v>
      </c>
      <c r="H15" s="336">
        <f t="shared" si="0"/>
        <v>0</v>
      </c>
      <c r="I15" s="337" t="s">
        <v>185</v>
      </c>
      <c r="J15" s="55"/>
      <c r="K15" s="81">
        <v>1</v>
      </c>
      <c r="L15" s="52"/>
      <c r="R15" s="719">
        <f t="shared" si="1"/>
        <v>9.5765534828111051E-2</v>
      </c>
      <c r="S15" s="719">
        <v>0.102146752598</v>
      </c>
    </row>
    <row r="16" spans="1:19" ht="14.9" customHeight="1" x14ac:dyDescent="0.35">
      <c r="A16" s="49" t="s">
        <v>186</v>
      </c>
      <c r="B16" s="29"/>
      <c r="C16" s="50"/>
      <c r="D16" s="94"/>
      <c r="E16" s="336">
        <f t="shared" si="2"/>
        <v>0</v>
      </c>
      <c r="F16" s="51"/>
      <c r="G16" s="341">
        <v>3.4493373236425824E-2</v>
      </c>
      <c r="H16" s="336">
        <f t="shared" si="0"/>
        <v>0</v>
      </c>
      <c r="I16" s="337" t="s">
        <v>185</v>
      </c>
      <c r="J16" s="55"/>
      <c r="K16" s="346">
        <v>1</v>
      </c>
      <c r="L16" s="55"/>
      <c r="R16" s="719">
        <f t="shared" si="1"/>
        <v>3.4823830846585843E-2</v>
      </c>
      <c r="S16" s="719">
        <v>3.7144273672000003E-2</v>
      </c>
    </row>
    <row r="17" spans="1:19" ht="14.4" customHeight="1" x14ac:dyDescent="0.35">
      <c r="A17" s="49" t="s">
        <v>187</v>
      </c>
      <c r="B17" s="29"/>
      <c r="C17" s="50"/>
      <c r="D17" s="94"/>
      <c r="E17" s="336">
        <f t="shared" si="2"/>
        <v>0</v>
      </c>
      <c r="F17" s="51"/>
      <c r="G17" s="341">
        <v>4.3116716545532278E-2</v>
      </c>
      <c r="H17" s="336">
        <f t="shared" si="0"/>
        <v>0</v>
      </c>
      <c r="I17" s="337" t="s">
        <v>185</v>
      </c>
      <c r="J17" s="55"/>
      <c r="K17" s="345">
        <v>1</v>
      </c>
      <c r="L17" s="53"/>
      <c r="R17" s="719">
        <f t="shared" si="1"/>
        <v>4.3529788558232294E-2</v>
      </c>
      <c r="S17" s="719">
        <v>4.643034209E-2</v>
      </c>
    </row>
    <row r="18" spans="1:19" ht="14.9" customHeight="1" x14ac:dyDescent="0.35">
      <c r="A18" s="49" t="s">
        <v>188</v>
      </c>
      <c r="B18" s="29"/>
      <c r="C18" s="50"/>
      <c r="D18" s="94"/>
      <c r="E18" s="336">
        <f t="shared" si="2"/>
        <v>0</v>
      </c>
      <c r="F18" s="51"/>
      <c r="G18" s="341">
        <v>0.15144933732364257</v>
      </c>
      <c r="H18" s="336">
        <f t="shared" si="0"/>
        <v>0</v>
      </c>
      <c r="I18" s="337" t="s">
        <v>178</v>
      </c>
      <c r="J18" s="55"/>
      <c r="K18" s="81">
        <v>4</v>
      </c>
      <c r="L18" s="52"/>
      <c r="R18" s="719">
        <f t="shared" si="1"/>
        <v>0.15224252613537806</v>
      </c>
      <c r="S18" s="719">
        <v>0.162387018252</v>
      </c>
    </row>
    <row r="19" spans="1:19" ht="14.9" customHeight="1" x14ac:dyDescent="0.35">
      <c r="A19" s="49" t="s">
        <v>189</v>
      </c>
      <c r="B19" s="29"/>
      <c r="C19" s="50"/>
      <c r="D19" s="94"/>
      <c r="E19" s="336">
        <f t="shared" si="2"/>
        <v>0</v>
      </c>
      <c r="F19" s="51"/>
      <c r="G19" s="54"/>
      <c r="H19" s="336"/>
      <c r="I19" s="337"/>
      <c r="J19" s="55"/>
      <c r="K19" s="345"/>
      <c r="L19" s="53"/>
      <c r="R19" s="719">
        <f t="shared" si="1"/>
        <v>0</v>
      </c>
    </row>
    <row r="20" spans="1:19" ht="14.9" customHeight="1" x14ac:dyDescent="0.35">
      <c r="A20" s="334" t="s">
        <v>190</v>
      </c>
      <c r="B20" s="29"/>
      <c r="C20" s="50"/>
      <c r="D20" s="94"/>
      <c r="E20" s="336">
        <f t="shared" si="2"/>
        <v>0</v>
      </c>
      <c r="F20" s="51"/>
      <c r="G20" s="341">
        <v>1.6729286019666525E-2</v>
      </c>
      <c r="H20" s="336">
        <f t="shared" si="0"/>
        <v>0</v>
      </c>
      <c r="I20" s="337" t="s">
        <v>185</v>
      </c>
      <c r="J20" s="55"/>
      <c r="K20" s="81">
        <v>1</v>
      </c>
      <c r="L20" s="52"/>
      <c r="R20" s="719">
        <f t="shared" si="1"/>
        <v>1.6889557960594132E-2</v>
      </c>
      <c r="S20" s="719">
        <v>1.8014972730920002E-2</v>
      </c>
    </row>
    <row r="21" spans="1:19" ht="14.9" customHeight="1" x14ac:dyDescent="0.35">
      <c r="A21" s="334" t="s">
        <v>191</v>
      </c>
      <c r="B21" s="29"/>
      <c r="C21" s="50"/>
      <c r="D21" s="94"/>
      <c r="E21" s="336">
        <f t="shared" si="2"/>
        <v>0</v>
      </c>
      <c r="F21" s="51"/>
      <c r="G21" s="341">
        <v>3.4838306968790075E-2</v>
      </c>
      <c r="H21" s="336">
        <f t="shared" si="0"/>
        <v>0</v>
      </c>
      <c r="I21" s="337" t="s">
        <v>185</v>
      </c>
      <c r="J21" s="53"/>
      <c r="K21" s="345">
        <v>1</v>
      </c>
      <c r="L21" s="53"/>
      <c r="R21" s="719">
        <f t="shared" si="1"/>
        <v>3.5172069155051694E-2</v>
      </c>
      <c r="S21" s="719">
        <v>3.751571640872E-2</v>
      </c>
    </row>
    <row r="22" spans="1:19" ht="14.9" customHeight="1" x14ac:dyDescent="0.35">
      <c r="A22" s="334" t="s">
        <v>192</v>
      </c>
      <c r="B22" s="29"/>
      <c r="C22" s="50"/>
      <c r="D22" s="94"/>
      <c r="E22" s="336">
        <f>(B22*C22)/1000</f>
        <v>0</v>
      </c>
      <c r="F22" s="51"/>
      <c r="G22" s="341">
        <v>1.6729286019666525E-2</v>
      </c>
      <c r="H22" s="336">
        <f t="shared" si="0"/>
        <v>0</v>
      </c>
      <c r="I22" s="337" t="s">
        <v>185</v>
      </c>
      <c r="J22" s="52"/>
      <c r="K22" s="81">
        <v>1</v>
      </c>
      <c r="L22" s="52"/>
      <c r="R22" s="719">
        <f t="shared" si="1"/>
        <v>1.6889557960594132E-2</v>
      </c>
      <c r="S22" s="719">
        <v>1.8014972730920002E-2</v>
      </c>
    </row>
    <row r="23" spans="1:19" ht="14.9" customHeight="1" x14ac:dyDescent="0.35">
      <c r="A23" s="49" t="s">
        <v>193</v>
      </c>
      <c r="B23" s="29"/>
      <c r="C23" s="50"/>
      <c r="D23" s="94"/>
      <c r="E23" s="336">
        <f t="shared" si="2"/>
        <v>0</v>
      </c>
      <c r="F23" s="51"/>
      <c r="G23" s="341">
        <v>9.2552372808892697E-2</v>
      </c>
      <c r="H23" s="336">
        <f t="shared" si="0"/>
        <v>0</v>
      </c>
      <c r="I23" s="337" t="s">
        <v>178</v>
      </c>
      <c r="J23" s="55"/>
      <c r="K23" s="345">
        <v>4</v>
      </c>
      <c r="L23" s="53"/>
      <c r="R23" s="719">
        <f t="shared" si="1"/>
        <v>9.3037099304953269E-2</v>
      </c>
      <c r="S23" s="719">
        <v>9.9236511154000007E-2</v>
      </c>
    </row>
    <row r="24" spans="1:19" ht="14.9" customHeight="1" x14ac:dyDescent="0.35">
      <c r="A24" s="335" t="s">
        <v>194</v>
      </c>
      <c r="B24" s="29"/>
      <c r="C24" s="57">
        <v>1.8950000000000002E-2</v>
      </c>
      <c r="D24" s="337" t="s">
        <v>195</v>
      </c>
      <c r="E24" s="336">
        <f t="shared" si="2"/>
        <v>0</v>
      </c>
      <c r="F24" s="51"/>
      <c r="G24" s="57"/>
      <c r="H24" s="336"/>
      <c r="I24" s="337"/>
      <c r="J24" s="55"/>
      <c r="K24" s="345">
        <v>2</v>
      </c>
      <c r="L24" s="53"/>
      <c r="R24" s="719">
        <f t="shared" si="1"/>
        <v>0</v>
      </c>
    </row>
    <row r="25" spans="1:19" ht="14.9" customHeight="1" x14ac:dyDescent="0.35">
      <c r="A25" s="335" t="s">
        <v>196</v>
      </c>
      <c r="B25" s="29"/>
      <c r="C25" s="56"/>
      <c r="D25" s="338" t="s">
        <v>197</v>
      </c>
      <c r="E25" s="336">
        <f t="shared" si="2"/>
        <v>0</v>
      </c>
      <c r="F25" s="51"/>
      <c r="G25" s="343">
        <v>0.1430354852501069</v>
      </c>
      <c r="H25" s="336">
        <f t="shared" si="0"/>
        <v>0</v>
      </c>
      <c r="I25" s="337" t="s">
        <v>178</v>
      </c>
      <c r="J25" s="55"/>
      <c r="K25" s="345">
        <v>4</v>
      </c>
      <c r="L25" s="53"/>
      <c r="R25" s="719">
        <f t="shared" si="1"/>
        <v>0.14378460801674595</v>
      </c>
      <c r="S25" s="719">
        <v>0.15336551723800002</v>
      </c>
    </row>
    <row r="26" spans="1:19" ht="14.9" customHeight="1" x14ac:dyDescent="0.35">
      <c r="A26" s="49" t="s">
        <v>198</v>
      </c>
      <c r="B26" s="29"/>
      <c r="C26" s="355">
        <v>350</v>
      </c>
      <c r="D26" s="338" t="s">
        <v>197</v>
      </c>
      <c r="E26" s="336">
        <f t="shared" si="2"/>
        <v>0</v>
      </c>
      <c r="F26" s="51"/>
      <c r="G26" s="343">
        <v>0.1430354852501069</v>
      </c>
      <c r="H26" s="336">
        <f t="shared" si="0"/>
        <v>0</v>
      </c>
      <c r="I26" s="337" t="s">
        <v>178</v>
      </c>
      <c r="J26" s="55"/>
      <c r="K26" s="345">
        <v>4</v>
      </c>
      <c r="L26" s="53"/>
      <c r="R26" s="719">
        <f t="shared" si="1"/>
        <v>0.14378460801674595</v>
      </c>
      <c r="S26" s="719">
        <v>0.15336551723800002</v>
      </c>
    </row>
    <row r="27" spans="1:19" ht="14.9" customHeight="1" x14ac:dyDescent="0.35">
      <c r="A27" s="49" t="s">
        <v>199</v>
      </c>
      <c r="B27" s="29"/>
      <c r="C27" s="355">
        <v>100</v>
      </c>
      <c r="D27" s="338" t="s">
        <v>197</v>
      </c>
      <c r="E27" s="336">
        <f t="shared" si="2"/>
        <v>0</v>
      </c>
      <c r="F27" s="51"/>
      <c r="G27" s="343">
        <v>0.1430354852501069</v>
      </c>
      <c r="H27" s="336">
        <f t="shared" si="0"/>
        <v>0</v>
      </c>
      <c r="I27" s="337" t="s">
        <v>178</v>
      </c>
      <c r="J27" s="55"/>
      <c r="K27" s="345">
        <v>4</v>
      </c>
      <c r="L27" s="53"/>
      <c r="R27" s="719">
        <f t="shared" si="1"/>
        <v>0.14378460801674595</v>
      </c>
      <c r="S27" s="719">
        <v>0.15336551723800002</v>
      </c>
    </row>
    <row r="28" spans="1:19" ht="14.9" customHeight="1" x14ac:dyDescent="0.35">
      <c r="A28" s="49" t="s">
        <v>200</v>
      </c>
      <c r="B28" s="29"/>
      <c r="C28" s="355">
        <v>510</v>
      </c>
      <c r="D28" s="338" t="s">
        <v>197</v>
      </c>
      <c r="E28" s="336">
        <f t="shared" si="2"/>
        <v>0</v>
      </c>
      <c r="F28" s="51"/>
      <c r="G28" s="343">
        <v>0.1430354852501069</v>
      </c>
      <c r="H28" s="336">
        <f t="shared" si="0"/>
        <v>0</v>
      </c>
      <c r="I28" s="337" t="s">
        <v>178</v>
      </c>
      <c r="J28" s="55"/>
      <c r="K28" s="345">
        <v>4</v>
      </c>
      <c r="L28" s="53"/>
      <c r="R28" s="719">
        <f t="shared" si="1"/>
        <v>0.14378460801674595</v>
      </c>
      <c r="S28" s="719">
        <v>0.15336551723800002</v>
      </c>
    </row>
    <row r="29" spans="1:19" ht="14.9" customHeight="1" x14ac:dyDescent="0.35">
      <c r="A29" s="49" t="s">
        <v>201</v>
      </c>
      <c r="B29" s="29"/>
      <c r="C29" s="355">
        <v>60</v>
      </c>
      <c r="D29" s="338" t="s">
        <v>197</v>
      </c>
      <c r="E29" s="336">
        <f t="shared" si="2"/>
        <v>0</v>
      </c>
      <c r="F29" s="51"/>
      <c r="G29" s="343">
        <v>0.1430354852501069</v>
      </c>
      <c r="H29" s="336">
        <f t="shared" si="0"/>
        <v>0</v>
      </c>
      <c r="I29" s="337" t="s">
        <v>178</v>
      </c>
      <c r="J29" s="55"/>
      <c r="K29" s="345">
        <v>4</v>
      </c>
      <c r="L29" s="53"/>
      <c r="R29" s="719">
        <f t="shared" si="1"/>
        <v>0.14378460801674595</v>
      </c>
      <c r="S29" s="719">
        <v>0.15336551723800002</v>
      </c>
    </row>
    <row r="30" spans="1:19" ht="14.9" customHeight="1" x14ac:dyDescent="0.35">
      <c r="A30" s="335" t="s">
        <v>202</v>
      </c>
      <c r="B30" s="29"/>
      <c r="C30" s="56"/>
      <c r="D30" s="339"/>
      <c r="E30" s="336">
        <f t="shared" si="2"/>
        <v>0</v>
      </c>
      <c r="F30" s="51"/>
      <c r="G30" s="343">
        <v>0.1430354852501069</v>
      </c>
      <c r="H30" s="336">
        <f t="shared" si="0"/>
        <v>0</v>
      </c>
      <c r="I30" s="337" t="s">
        <v>178</v>
      </c>
      <c r="J30" s="53"/>
      <c r="K30" s="345">
        <v>4</v>
      </c>
      <c r="L30" s="53"/>
      <c r="R30" s="719">
        <f t="shared" si="1"/>
        <v>0.14378460801674595</v>
      </c>
      <c r="S30" s="719">
        <v>0.15336551723800002</v>
      </c>
    </row>
    <row r="31" spans="1:19" ht="14.9" customHeight="1" x14ac:dyDescent="0.35">
      <c r="A31" s="335" t="s">
        <v>203</v>
      </c>
      <c r="B31" s="58"/>
      <c r="C31" s="56"/>
      <c r="D31" s="339"/>
      <c r="E31" s="336">
        <f t="shared" si="2"/>
        <v>0</v>
      </c>
      <c r="F31" s="59"/>
      <c r="G31" s="343">
        <v>0.24400171013253527</v>
      </c>
      <c r="H31" s="336">
        <f t="shared" si="0"/>
        <v>0</v>
      </c>
      <c r="I31" s="337" t="s">
        <v>178</v>
      </c>
      <c r="J31" s="55"/>
      <c r="K31" s="345">
        <v>4</v>
      </c>
      <c r="L31" s="53"/>
      <c r="R31" s="719">
        <f t="shared" si="1"/>
        <v>0.24527962544033127</v>
      </c>
      <c r="S31" s="719">
        <v>0.26162352940599998</v>
      </c>
    </row>
    <row r="32" spans="1:19" ht="14.9" customHeight="1" x14ac:dyDescent="0.35">
      <c r="A32" s="335" t="s">
        <v>204</v>
      </c>
      <c r="B32" s="58"/>
      <c r="C32" s="56"/>
      <c r="D32" s="339"/>
      <c r="E32" s="336">
        <f t="shared" si="2"/>
        <v>0</v>
      </c>
      <c r="F32" s="59"/>
      <c r="G32" s="343">
        <v>0.1935185976913211</v>
      </c>
      <c r="H32" s="336">
        <f t="shared" si="0"/>
        <v>0</v>
      </c>
      <c r="I32" s="337" t="s">
        <v>178</v>
      </c>
      <c r="J32" s="55"/>
      <c r="K32" s="345">
        <v>4</v>
      </c>
      <c r="L32" s="53"/>
      <c r="R32" s="719">
        <f t="shared" si="1"/>
        <v>0.19453211672853865</v>
      </c>
      <c r="S32" s="719">
        <v>0.20749452332200002</v>
      </c>
    </row>
    <row r="33" spans="1:12" ht="14.9" customHeight="1" x14ac:dyDescent="0.35">
      <c r="A33" s="335"/>
      <c r="B33" s="58"/>
      <c r="C33" s="56"/>
      <c r="D33" s="339"/>
      <c r="E33" s="336"/>
      <c r="F33" s="59"/>
      <c r="G33" s="343"/>
      <c r="H33" s="336"/>
      <c r="I33" s="337"/>
      <c r="J33" s="55"/>
      <c r="K33" s="345"/>
      <c r="L33" s="53"/>
    </row>
    <row r="34" spans="1:12" ht="13.75" customHeight="1" x14ac:dyDescent="0.35">
      <c r="A34" s="335" t="s">
        <v>474</v>
      </c>
      <c r="B34" s="58"/>
      <c r="C34" s="56"/>
      <c r="D34" s="339"/>
      <c r="E34" s="336">
        <f t="shared" si="2"/>
        <v>0</v>
      </c>
      <c r="F34" s="59"/>
      <c r="G34" s="760">
        <v>0.10096622488242839</v>
      </c>
      <c r="H34" s="336">
        <f t="shared" si="0"/>
        <v>0</v>
      </c>
      <c r="I34" s="337" t="s">
        <v>178</v>
      </c>
      <c r="J34" s="55"/>
      <c r="K34" s="345"/>
      <c r="L34" s="53"/>
    </row>
    <row r="35" spans="1:12" ht="14.9" customHeight="1" x14ac:dyDescent="0.35">
      <c r="A35" s="335" t="s">
        <v>475</v>
      </c>
      <c r="B35" s="58"/>
      <c r="C35" s="56"/>
      <c r="D35" s="339"/>
      <c r="E35" s="336">
        <f t="shared" si="2"/>
        <v>0</v>
      </c>
      <c r="F35" s="59"/>
      <c r="G35" s="343">
        <v>0.10938007695596409</v>
      </c>
      <c r="H35" s="336">
        <f t="shared" si="0"/>
        <v>0</v>
      </c>
      <c r="I35" s="337" t="s">
        <v>178</v>
      </c>
      <c r="J35" s="55"/>
      <c r="K35" s="345"/>
      <c r="L35" s="53"/>
    </row>
    <row r="36" spans="1:12" ht="14.9" customHeight="1" x14ac:dyDescent="0.35">
      <c r="A36" s="335" t="s">
        <v>514</v>
      </c>
      <c r="B36" s="58"/>
      <c r="C36" s="56"/>
      <c r="D36" s="339"/>
      <c r="E36" s="336"/>
      <c r="F36" s="59"/>
      <c r="G36" s="343">
        <v>0.1430354852501069</v>
      </c>
      <c r="H36" s="336">
        <f t="shared" si="0"/>
        <v>0</v>
      </c>
      <c r="I36" s="337" t="s">
        <v>178</v>
      </c>
      <c r="J36" s="55"/>
      <c r="K36" s="345"/>
      <c r="L36" s="53"/>
    </row>
    <row r="37" spans="1:12" ht="14.9" customHeight="1" x14ac:dyDescent="0.35">
      <c r="A37" s="335"/>
      <c r="B37" s="58"/>
      <c r="C37" s="56"/>
      <c r="D37" s="339"/>
      <c r="E37" s="336"/>
      <c r="F37" s="59"/>
      <c r="G37" s="57"/>
      <c r="H37" s="336"/>
      <c r="I37" s="344"/>
      <c r="J37" s="55"/>
      <c r="K37" s="345"/>
      <c r="L37" s="53"/>
    </row>
    <row r="38" spans="1:12" ht="14.9" customHeight="1" x14ac:dyDescent="0.35">
      <c r="A38" s="335" t="s">
        <v>205</v>
      </c>
      <c r="B38" s="703"/>
      <c r="C38" s="56"/>
      <c r="D38" s="667"/>
      <c r="E38" s="336">
        <f t="shared" si="2"/>
        <v>0</v>
      </c>
      <c r="F38" s="704"/>
      <c r="G38" s="669"/>
      <c r="H38" s="336">
        <f t="shared" si="0"/>
        <v>0</v>
      </c>
      <c r="I38" s="706"/>
      <c r="J38" s="55"/>
      <c r="K38" s="122"/>
      <c r="L38" s="53"/>
    </row>
    <row r="39" spans="1:12" ht="14.9" customHeight="1" x14ac:dyDescent="0.35">
      <c r="A39" s="707"/>
      <c r="B39" s="58"/>
      <c r="C39" s="56"/>
      <c r="D39" s="667"/>
      <c r="E39" s="668">
        <f>(B39*C39)/1000</f>
        <v>0</v>
      </c>
      <c r="F39" s="59"/>
      <c r="G39" s="669"/>
      <c r="H39" s="668">
        <f>(F39*G39)/1000</f>
        <v>0</v>
      </c>
      <c r="I39" s="670"/>
      <c r="J39" s="55"/>
      <c r="K39" s="122"/>
      <c r="L39" s="53"/>
    </row>
    <row r="40" spans="1:12" ht="14.9" customHeight="1" x14ac:dyDescent="0.35">
      <c r="A40" s="708"/>
      <c r="B40" s="58"/>
      <c r="C40" s="56"/>
      <c r="D40" s="671"/>
      <c r="E40" s="668">
        <f t="shared" si="2"/>
        <v>0</v>
      </c>
      <c r="F40" s="59"/>
      <c r="G40" s="669"/>
      <c r="H40" s="668">
        <f t="shared" si="0"/>
        <v>0</v>
      </c>
      <c r="I40" s="666"/>
      <c r="J40" s="53"/>
      <c r="K40" s="122"/>
      <c r="L40" s="53"/>
    </row>
    <row r="41" spans="1:12" ht="14.9" customHeight="1" x14ac:dyDescent="0.35">
      <c r="A41" s="347" t="s">
        <v>206</v>
      </c>
      <c r="B41" s="60"/>
      <c r="C41" s="61"/>
      <c r="D41" s="61"/>
      <c r="E41" s="348">
        <f>SUM(E6:E40)</f>
        <v>0</v>
      </c>
      <c r="F41" s="61"/>
      <c r="G41" s="62"/>
      <c r="H41" s="63">
        <f>SUM(H6:H40)</f>
        <v>0</v>
      </c>
      <c r="I41" s="349" t="s">
        <v>207</v>
      </c>
      <c r="J41" s="350"/>
      <c r="K41" s="122"/>
      <c r="L41" s="53"/>
    </row>
    <row r="42" spans="1:12" x14ac:dyDescent="0.35">
      <c r="A42" s="8"/>
      <c r="B42" s="9"/>
      <c r="C42" s="9"/>
      <c r="D42" s="9"/>
      <c r="E42" s="9"/>
      <c r="F42" s="9"/>
      <c r="G42" s="7"/>
      <c r="H42" s="7"/>
      <c r="I42" s="74"/>
      <c r="J42" s="14"/>
      <c r="K42" s="705">
        <f>SUM(K6:K41)/31</f>
        <v>2.4838709677419355</v>
      </c>
      <c r="L42" s="639">
        <f>SUM(L6:L41)/31</f>
        <v>0</v>
      </c>
    </row>
    <row r="43" spans="1:12" x14ac:dyDescent="0.35">
      <c r="A43" s="10"/>
      <c r="B43" s="11"/>
      <c r="C43" s="11"/>
      <c r="D43" s="11"/>
      <c r="E43" s="11"/>
      <c r="F43" s="11"/>
      <c r="G43" s="7"/>
      <c r="H43" s="7"/>
      <c r="I43" s="74"/>
      <c r="J43" s="14"/>
      <c r="K43" s="20"/>
      <c r="L43" s="20"/>
    </row>
    <row r="44" spans="1:12" x14ac:dyDescent="0.35">
      <c r="A44" s="8"/>
      <c r="B44" s="9"/>
      <c r="C44" s="9"/>
      <c r="D44" s="9"/>
      <c r="E44" s="9"/>
      <c r="F44" s="9"/>
      <c r="G44" s="7"/>
      <c r="H44" s="7"/>
      <c r="I44" s="74"/>
      <c r="J44" s="14"/>
      <c r="K44" s="20"/>
      <c r="L44" s="20"/>
    </row>
    <row r="45" spans="1:12" x14ac:dyDescent="0.35">
      <c r="A45" s="10"/>
      <c r="B45" s="11"/>
      <c r="C45" s="11"/>
      <c r="D45" s="11"/>
      <c r="E45" s="11"/>
      <c r="F45" s="11"/>
      <c r="G45" s="7"/>
      <c r="H45" s="7"/>
      <c r="I45" s="74"/>
      <c r="J45" s="14"/>
      <c r="K45" s="20"/>
      <c r="L45" s="20"/>
    </row>
    <row r="46" spans="1:12" x14ac:dyDescent="0.35">
      <c r="A46" s="10"/>
      <c r="B46" s="11"/>
      <c r="C46" s="11"/>
      <c r="D46" s="11"/>
      <c r="E46" s="11"/>
      <c r="F46" s="11"/>
      <c r="G46" s="7"/>
      <c r="H46" s="7"/>
      <c r="I46" s="74"/>
      <c r="J46" s="14"/>
      <c r="K46" s="20"/>
      <c r="L46" s="20"/>
    </row>
    <row r="47" spans="1:12" x14ac:dyDescent="0.35">
      <c r="A47" s="17"/>
      <c r="B47" s="18"/>
      <c r="C47" s="18"/>
      <c r="D47" s="18"/>
      <c r="E47" s="18"/>
      <c r="F47" s="18"/>
      <c r="G47" s="7"/>
      <c r="H47" s="7"/>
      <c r="I47" s="74"/>
      <c r="J47" s="14"/>
      <c r="K47" s="20"/>
      <c r="L47" s="20"/>
    </row>
    <row r="48" spans="1:12" x14ac:dyDescent="0.35">
      <c r="A48" s="8"/>
      <c r="B48" s="9"/>
      <c r="C48" s="9"/>
      <c r="D48" s="9"/>
      <c r="E48" s="9"/>
      <c r="F48" s="9"/>
      <c r="G48" s="7"/>
      <c r="H48" s="7"/>
      <c r="I48" s="74"/>
      <c r="J48" s="14"/>
      <c r="K48" s="20"/>
      <c r="L48" s="20"/>
    </row>
    <row r="49" spans="1:19" x14ac:dyDescent="0.35">
      <c r="A49" s="8"/>
      <c r="B49" s="9"/>
      <c r="C49" s="9"/>
      <c r="D49" s="9"/>
      <c r="E49" s="9"/>
      <c r="F49" s="9"/>
      <c r="G49" s="7"/>
      <c r="H49" s="7"/>
      <c r="I49" s="74"/>
      <c r="J49" s="14"/>
      <c r="K49" s="20"/>
      <c r="L49" s="20"/>
    </row>
    <row r="50" spans="1:19" x14ac:dyDescent="0.35">
      <c r="A50" s="8"/>
      <c r="B50" s="9"/>
      <c r="C50" s="9"/>
      <c r="D50" s="9"/>
      <c r="E50" s="9"/>
      <c r="F50" s="9"/>
      <c r="G50" s="7"/>
      <c r="H50" s="7"/>
      <c r="I50" s="74"/>
      <c r="J50" s="14"/>
      <c r="K50" s="20"/>
      <c r="L50" s="20"/>
    </row>
    <row r="51" spans="1:19" x14ac:dyDescent="0.35">
      <c r="A51" s="8"/>
      <c r="B51" s="9"/>
      <c r="C51" s="9"/>
      <c r="D51" s="9"/>
      <c r="E51" s="9"/>
      <c r="F51" s="9"/>
      <c r="G51" s="7"/>
      <c r="H51" s="7"/>
      <c r="I51" s="74"/>
      <c r="J51" s="14"/>
      <c r="K51" s="20"/>
      <c r="L51" s="20"/>
    </row>
    <row r="52" spans="1:19" x14ac:dyDescent="0.35">
      <c r="A52" s="8"/>
      <c r="B52" s="9"/>
      <c r="C52" s="9"/>
      <c r="D52" s="9"/>
      <c r="E52" s="9"/>
      <c r="F52" s="9"/>
      <c r="G52" s="7"/>
      <c r="H52" s="7"/>
      <c r="I52" s="74"/>
      <c r="J52" s="14"/>
      <c r="K52" s="20"/>
      <c r="L52" s="20"/>
    </row>
    <row r="53" spans="1:19" x14ac:dyDescent="0.35">
      <c r="A53" s="69" t="s">
        <v>208</v>
      </c>
      <c r="B53" s="9"/>
      <c r="C53" s="9"/>
      <c r="D53" s="9"/>
      <c r="E53" s="9"/>
      <c r="F53" s="9"/>
      <c r="G53" s="7"/>
      <c r="H53" s="7"/>
      <c r="I53" s="74"/>
      <c r="J53" s="14"/>
      <c r="K53" s="20"/>
      <c r="L53" s="20"/>
    </row>
    <row r="54" spans="1:19" x14ac:dyDescent="0.35">
      <c r="A54" s="64" t="s">
        <v>209</v>
      </c>
      <c r="B54" s="9"/>
      <c r="C54" s="9"/>
      <c r="D54" s="9"/>
      <c r="E54" s="9"/>
      <c r="F54" s="9"/>
      <c r="G54" s="7"/>
      <c r="H54" s="7"/>
      <c r="I54" s="74"/>
      <c r="J54" s="14"/>
      <c r="K54" s="20"/>
      <c r="L54" s="20"/>
    </row>
    <row r="55" spans="1:19" x14ac:dyDescent="0.35">
      <c r="A55" s="64" t="s">
        <v>210</v>
      </c>
      <c r="B55" s="9"/>
      <c r="C55" s="9"/>
      <c r="D55" s="9"/>
      <c r="E55" s="9"/>
      <c r="F55" s="9"/>
      <c r="G55" s="7"/>
      <c r="H55" s="7"/>
      <c r="I55" s="74"/>
      <c r="J55" s="14"/>
      <c r="K55" s="20"/>
      <c r="L55" s="20"/>
    </row>
    <row r="56" spans="1:19" ht="15" customHeight="1" x14ac:dyDescent="0.35">
      <c r="A56" s="65" t="s">
        <v>211</v>
      </c>
      <c r="B56"/>
      <c r="C56" s="156" t="s">
        <v>212</v>
      </c>
      <c r="D56" s="9"/>
      <c r="E56" s="9"/>
      <c r="F56" s="9"/>
      <c r="G56" s="7"/>
      <c r="H56" s="7"/>
      <c r="I56" s="74"/>
      <c r="J56" s="14"/>
      <c r="K56" s="20"/>
      <c r="L56" s="20"/>
    </row>
    <row r="57" spans="1:19" ht="15" customHeight="1" x14ac:dyDescent="0.35">
      <c r="A57" s="65" t="s">
        <v>213</v>
      </c>
      <c r="B57"/>
      <c r="C57" s="19"/>
      <c r="D57" s="19"/>
      <c r="E57" s="9"/>
      <c r="F57" s="19"/>
      <c r="G57" s="7"/>
      <c r="H57" s="19"/>
      <c r="I57" s="19" t="s">
        <v>214</v>
      </c>
      <c r="J57" s="14"/>
      <c r="K57" s="20"/>
      <c r="L57" s="20"/>
    </row>
    <row r="58" spans="1:19" ht="15" customHeight="1" x14ac:dyDescent="0.35">
      <c r="A58" s="65"/>
      <c r="B58"/>
      <c r="C58" s="19"/>
      <c r="D58" s="9"/>
      <c r="E58" s="9"/>
      <c r="F58" s="9"/>
      <c r="G58" s="7"/>
      <c r="H58" s="7"/>
      <c r="I58" s="74"/>
      <c r="J58" s="14"/>
      <c r="K58" s="20"/>
      <c r="L58" s="20"/>
    </row>
    <row r="59" spans="1:19" ht="15" customHeight="1" x14ac:dyDescent="0.35">
      <c r="A59" s="65" t="s">
        <v>468</v>
      </c>
      <c r="B59"/>
      <c r="C59" s="19"/>
      <c r="D59" s="9"/>
      <c r="E59" s="9"/>
      <c r="F59" s="9"/>
      <c r="G59" s="7"/>
      <c r="H59" s="7"/>
      <c r="I59" s="74"/>
      <c r="J59" s="14"/>
      <c r="K59" s="20"/>
      <c r="L59" s="20"/>
    </row>
    <row r="60" spans="1:19" s="22" customFormat="1" ht="15" customHeight="1" x14ac:dyDescent="0.35">
      <c r="A60" s="65" t="s">
        <v>215</v>
      </c>
      <c r="B60" s="20"/>
      <c r="C60" s="157"/>
      <c r="D60" s="87"/>
      <c r="E60" s="87"/>
      <c r="F60" s="87"/>
      <c r="G60" s="74"/>
      <c r="H60" s="74"/>
      <c r="I60" s="74"/>
      <c r="J60" s="81"/>
      <c r="K60" s="20"/>
      <c r="L60" s="20"/>
      <c r="R60" s="721"/>
      <c r="S60" s="721"/>
    </row>
    <row r="61" spans="1:19" s="22" customFormat="1" x14ac:dyDescent="0.35">
      <c r="A61" s="89" t="s">
        <v>469</v>
      </c>
      <c r="B61" s="88"/>
      <c r="C61" s="88"/>
      <c r="D61" s="88"/>
      <c r="E61" s="88"/>
      <c r="F61" s="88"/>
      <c r="G61" s="74"/>
      <c r="H61" s="74"/>
      <c r="I61" s="74"/>
      <c r="J61" s="81"/>
      <c r="K61" s="20"/>
      <c r="L61" s="20"/>
      <c r="R61" s="721"/>
      <c r="S61" s="721"/>
    </row>
    <row r="62" spans="1:19" x14ac:dyDescent="0.35">
      <c r="A62" s="65" t="s">
        <v>470</v>
      </c>
      <c r="B62" s="351"/>
      <c r="C62" s="351"/>
      <c r="D62" s="351"/>
      <c r="E62" s="351"/>
      <c r="F62" s="351"/>
      <c r="G62" s="7"/>
      <c r="H62" s="7"/>
      <c r="I62" s="74"/>
      <c r="J62" s="14"/>
      <c r="K62" s="20"/>
      <c r="L62" s="20"/>
    </row>
    <row r="63" spans="1:19" x14ac:dyDescent="0.35">
      <c r="A63" s="352"/>
      <c r="B63" s="351"/>
      <c r="C63" s="351"/>
      <c r="D63" s="351"/>
      <c r="E63" s="351"/>
      <c r="F63" s="351"/>
      <c r="G63" s="7"/>
      <c r="H63" s="7"/>
      <c r="I63" s="74"/>
      <c r="J63" s="14"/>
      <c r="K63" s="20"/>
      <c r="L63" s="20"/>
    </row>
    <row r="64" spans="1:19" x14ac:dyDescent="0.35">
      <c r="A64" s="352"/>
      <c r="B64" s="351"/>
      <c r="C64" s="351"/>
      <c r="D64" s="351"/>
      <c r="E64" s="351"/>
      <c r="F64" s="351"/>
      <c r="G64" s="7"/>
      <c r="H64" s="7"/>
      <c r="I64" s="74"/>
      <c r="J64" s="14"/>
      <c r="K64" s="20"/>
      <c r="L64" s="20"/>
    </row>
    <row r="65" spans="1:12" x14ac:dyDescent="0.35">
      <c r="A65"/>
      <c r="B65" s="4"/>
      <c r="C65" s="4"/>
      <c r="D65" s="4"/>
      <c r="E65" s="4"/>
      <c r="F65" s="4"/>
      <c r="G65" s="7"/>
      <c r="H65" s="7"/>
      <c r="I65" s="74"/>
      <c r="J65" s="14"/>
      <c r="K65" s="20"/>
      <c r="L65" s="20"/>
    </row>
    <row r="66" spans="1:12" x14ac:dyDescent="0.35">
      <c r="A66"/>
      <c r="B66" s="4"/>
      <c r="C66" s="4"/>
      <c r="D66" s="4"/>
      <c r="E66" s="4"/>
      <c r="F66" s="4"/>
      <c r="G66" s="7"/>
      <c r="H66" s="7"/>
      <c r="I66" s="74"/>
      <c r="J66" s="14"/>
      <c r="K66" s="20"/>
      <c r="L66" s="20"/>
    </row>
    <row r="67" spans="1:12" x14ac:dyDescent="0.35">
      <c r="A67"/>
      <c r="B67" s="4"/>
      <c r="C67" s="4"/>
      <c r="D67" s="4"/>
      <c r="E67" s="4"/>
      <c r="F67" s="4"/>
      <c r="G67" s="7"/>
      <c r="H67" s="7"/>
      <c r="I67" s="74"/>
      <c r="J67" s="14"/>
      <c r="K67" s="20"/>
      <c r="L67" s="20"/>
    </row>
    <row r="68" spans="1:12" x14ac:dyDescent="0.35">
      <c r="A68"/>
      <c r="B68" s="4"/>
      <c r="C68" s="4"/>
      <c r="D68" s="4"/>
      <c r="E68" s="4"/>
      <c r="F68" s="4"/>
      <c r="G68" s="7"/>
      <c r="H68" s="7"/>
      <c r="I68" s="74"/>
      <c r="J68" s="14"/>
      <c r="K68" s="20"/>
      <c r="L68" s="20"/>
    </row>
  </sheetData>
  <sheetProtection algorithmName="SHA-512" hashValue="hz9ApbJyOA3TDWVKD/9VWTWeSlolbk2Uf51Sfm84dp1/78V1O4hHeyIPl64cqhErgjmvlgIDCby8+o6P7N+qvw==" saltValue="FYmz4fLSeuI+Df3Xg8Acbg==" spinCount="100000" sheet="1" formatRows="0" insertRows="0"/>
  <protectedRanges>
    <protectedRange sqref="B6:B40 F6:F40" name="Ostetut polttoaineet_1_8"/>
  </protectedRanges>
  <hyperlinks>
    <hyperlink ref="I57" r:id="rId1" xr:uid="{3DF0B7F7-85F8-4B2D-818E-8515098437F8}"/>
  </hyperlinks>
  <pageMargins left="0.7" right="0.7" top="0.75" bottom="0.75" header="0.3" footer="0.3"/>
  <pageSetup paperSize="9" orientation="portrait" horizontalDpi="360" verticalDpi="360" r:id="rId2"/>
  <ignoredErrors>
    <ignoredError sqref="E6 E38 H38 H35 E35 H40 E4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iconSet" priority="1" id="{0E836331-5192-4AE8-ABD3-1FF670B43D64}">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G2</xm:sqref>
        </x14:conditionalFormatting>
        <x14:conditionalFormatting xmlns:xm="http://schemas.microsoft.com/office/excel/2006/main">
          <x14:cfRule type="iconSet" priority="2" id="{09167290-A44B-4A2B-97E8-DF21E90366B5}">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K1:K2</xm:sqref>
        </x14:conditionalFormatting>
        <x14:conditionalFormatting xmlns:xm="http://schemas.microsoft.com/office/excel/2006/main">
          <x14:cfRule type="iconSet" priority="5" id="{04038AED-BF39-468E-B664-A3F17FB9D63B}">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K6:L42</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B4CCD-9AC2-4469-8579-EFB94B429C88}">
  <dimension ref="A1:S62"/>
  <sheetViews>
    <sheetView showGridLines="0" zoomScale="80" zoomScaleNormal="80" workbookViewId="0">
      <selection activeCell="K37" sqref="K37"/>
    </sheetView>
  </sheetViews>
  <sheetFormatPr defaultColWidth="8.54296875" defaultRowHeight="15.5" x14ac:dyDescent="0.35"/>
  <cols>
    <col min="1" max="1" width="46.90625" style="1" customWidth="1"/>
    <col min="2" max="2" width="18.54296875" style="1" customWidth="1"/>
    <col min="3" max="3" width="20.453125" style="1" customWidth="1"/>
    <col min="4" max="4" width="17.453125" style="1" customWidth="1"/>
    <col min="5" max="5" width="15" style="1" customWidth="1"/>
    <col min="6" max="6" width="15.08984375" style="1" customWidth="1"/>
    <col min="7" max="7" width="16.08984375" style="1" customWidth="1"/>
    <col min="8" max="8" width="13.453125" style="1" customWidth="1"/>
    <col min="9" max="9" width="11.54296875" style="15" customWidth="1"/>
    <col min="10" max="10" width="40.453125" style="1" customWidth="1"/>
    <col min="11" max="12" width="14.453125" style="22" customWidth="1"/>
    <col min="13" max="13" width="8.54296875" style="1"/>
    <col min="14" max="17" width="4.6328125" style="1" customWidth="1"/>
    <col min="18" max="18" width="12.90625" style="1" customWidth="1"/>
    <col min="19" max="19" width="15.54296875" style="1" customWidth="1"/>
    <col min="20" max="16384" width="8.54296875" style="1"/>
  </cols>
  <sheetData>
    <row r="1" spans="1:12" ht="53.9" customHeight="1" x14ac:dyDescent="0.35">
      <c r="A1" s="749" t="s">
        <v>491</v>
      </c>
      <c r="B1" s="749"/>
      <c r="C1" s="749"/>
      <c r="D1" s="749"/>
      <c r="E1" s="749"/>
      <c r="F1" s="750"/>
      <c r="G1" s="750"/>
      <c r="H1" s="750"/>
      <c r="I1" s="756"/>
      <c r="J1" s="755"/>
      <c r="K1" s="81"/>
      <c r="L1" s="46"/>
    </row>
    <row r="2" spans="1:12" x14ac:dyDescent="0.35">
      <c r="A2"/>
      <c r="B2" s="147" t="s">
        <v>218</v>
      </c>
      <c r="C2" s="148"/>
      <c r="D2" s="152">
        <f>H22+H23+H26</f>
        <v>0</v>
      </c>
      <c r="E2" s="365" t="s">
        <v>163</v>
      </c>
      <c r="F2" s="366"/>
      <c r="G2" s="366"/>
      <c r="H2" s="53"/>
      <c r="I2" s="14"/>
      <c r="J2" s="326"/>
      <c r="K2" s="81"/>
      <c r="L2" s="20"/>
    </row>
    <row r="3" spans="1:12" x14ac:dyDescent="0.35">
      <c r="A3"/>
      <c r="B3" s="38" t="s">
        <v>492</v>
      </c>
      <c r="C3" s="20"/>
      <c r="D3" s="20"/>
      <c r="E3"/>
      <c r="F3"/>
      <c r="G3"/>
      <c r="H3"/>
      <c r="I3" s="14"/>
      <c r="J3"/>
      <c r="K3" s="367" t="s">
        <v>42</v>
      </c>
      <c r="L3" s="368"/>
    </row>
    <row r="4" spans="1:12" ht="62" x14ac:dyDescent="0.35">
      <c r="A4" s="369" t="s">
        <v>493</v>
      </c>
      <c r="B4" s="370" t="s">
        <v>219</v>
      </c>
      <c r="C4" s="370" t="s">
        <v>220</v>
      </c>
      <c r="D4" s="371" t="s">
        <v>221</v>
      </c>
      <c r="E4" s="372" t="s">
        <v>222</v>
      </c>
      <c r="F4" s="373" t="s">
        <v>223</v>
      </c>
      <c r="G4" s="374" t="s">
        <v>224</v>
      </c>
      <c r="H4" s="375" t="s">
        <v>111</v>
      </c>
      <c r="I4" s="376" t="s">
        <v>225</v>
      </c>
      <c r="J4" s="377" t="s">
        <v>48</v>
      </c>
      <c r="K4" s="378" t="s">
        <v>49</v>
      </c>
      <c r="L4" s="375" t="s">
        <v>50</v>
      </c>
    </row>
    <row r="5" spans="1:12" ht="18" customHeight="1" x14ac:dyDescent="0.35">
      <c r="A5" s="49" t="s">
        <v>534</v>
      </c>
      <c r="B5" s="29"/>
      <c r="C5" s="66"/>
      <c r="D5" s="67"/>
      <c r="E5" s="76">
        <f>C5*D5</f>
        <v>0</v>
      </c>
      <c r="F5" s="379">
        <v>7</v>
      </c>
      <c r="G5" s="29"/>
      <c r="H5" s="30">
        <f>(((B5*F5)+(E5*F5)+G5))/1000</f>
        <v>0</v>
      </c>
      <c r="I5" s="382" t="s">
        <v>227</v>
      </c>
      <c r="J5" s="116"/>
      <c r="K5" s="105">
        <v>3</v>
      </c>
      <c r="L5" s="53"/>
    </row>
    <row r="6" spans="1:12" x14ac:dyDescent="0.35">
      <c r="A6" s="69" t="s">
        <v>535</v>
      </c>
      <c r="B6" s="24"/>
      <c r="C6" s="70"/>
      <c r="D6" s="71"/>
      <c r="E6" s="77">
        <f t="shared" ref="E6:E21" si="0">C6*D6</f>
        <v>0</v>
      </c>
      <c r="F6" s="380">
        <v>56</v>
      </c>
      <c r="G6" s="29"/>
      <c r="H6" s="30">
        <f t="shared" ref="H6:H21" si="1">(((B6*F6)+(E6*F6)+G6))/1000</f>
        <v>0</v>
      </c>
      <c r="I6" s="382" t="s">
        <v>227</v>
      </c>
      <c r="J6" s="116"/>
      <c r="K6" s="105">
        <v>3</v>
      </c>
      <c r="L6" s="52"/>
    </row>
    <row r="7" spans="1:12" x14ac:dyDescent="0.35">
      <c r="A7" s="49" t="s">
        <v>536</v>
      </c>
      <c r="B7" s="29"/>
      <c r="C7" s="66"/>
      <c r="D7" s="67"/>
      <c r="E7" s="76">
        <f t="shared" si="0"/>
        <v>0</v>
      </c>
      <c r="F7" s="379">
        <v>13</v>
      </c>
      <c r="G7" s="29"/>
      <c r="H7" s="30">
        <f t="shared" si="1"/>
        <v>0</v>
      </c>
      <c r="I7" s="382" t="s">
        <v>227</v>
      </c>
      <c r="J7" s="116"/>
      <c r="K7" s="105">
        <v>3</v>
      </c>
      <c r="L7" s="53"/>
    </row>
    <row r="8" spans="1:12" x14ac:dyDescent="0.35">
      <c r="A8" s="69" t="s">
        <v>226</v>
      </c>
      <c r="B8" s="24"/>
      <c r="C8" s="70"/>
      <c r="D8" s="71"/>
      <c r="E8" s="77">
        <f t="shared" si="0"/>
        <v>0</v>
      </c>
      <c r="F8" s="381">
        <v>6</v>
      </c>
      <c r="G8" s="79"/>
      <c r="H8" s="30">
        <f t="shared" si="1"/>
        <v>0</v>
      </c>
      <c r="I8" s="382" t="s">
        <v>227</v>
      </c>
      <c r="J8" s="116"/>
      <c r="K8" s="105">
        <v>3</v>
      </c>
      <c r="L8" s="52"/>
    </row>
    <row r="9" spans="1:12" x14ac:dyDescent="0.35">
      <c r="A9" s="49" t="s">
        <v>537</v>
      </c>
      <c r="B9" s="29"/>
      <c r="C9" s="66"/>
      <c r="D9" s="67"/>
      <c r="E9" s="76">
        <f t="shared" si="0"/>
        <v>0</v>
      </c>
      <c r="F9" s="379">
        <v>4.6859999999999999</v>
      </c>
      <c r="G9" s="29"/>
      <c r="H9" s="30">
        <f t="shared" si="1"/>
        <v>0</v>
      </c>
      <c r="I9" s="382" t="s">
        <v>228</v>
      </c>
      <c r="J9" s="116"/>
      <c r="K9" s="105">
        <v>3</v>
      </c>
      <c r="L9" s="53"/>
    </row>
    <row r="10" spans="1:12" x14ac:dyDescent="0.35">
      <c r="A10" s="49" t="s">
        <v>538</v>
      </c>
      <c r="B10" s="29"/>
      <c r="C10" s="66"/>
      <c r="D10" s="67"/>
      <c r="E10" s="76">
        <f t="shared" si="0"/>
        <v>0</v>
      </c>
      <c r="F10" s="379">
        <v>18</v>
      </c>
      <c r="G10" s="29"/>
      <c r="H10" s="30">
        <f t="shared" si="1"/>
        <v>0</v>
      </c>
      <c r="I10" s="382" t="s">
        <v>227</v>
      </c>
      <c r="J10" s="116"/>
      <c r="K10" s="105">
        <v>3</v>
      </c>
      <c r="L10" s="52"/>
    </row>
    <row r="11" spans="1:12" x14ac:dyDescent="0.35">
      <c r="A11" s="49" t="s">
        <v>539</v>
      </c>
      <c r="B11" s="29"/>
      <c r="C11" s="66"/>
      <c r="D11" s="67"/>
      <c r="E11" s="76">
        <f t="shared" si="0"/>
        <v>0</v>
      </c>
      <c r="F11" s="379">
        <v>4.6859999999999999</v>
      </c>
      <c r="G11" s="29"/>
      <c r="H11" s="30">
        <f t="shared" si="1"/>
        <v>0</v>
      </c>
      <c r="I11" s="382" t="s">
        <v>228</v>
      </c>
      <c r="J11" s="116"/>
      <c r="K11" s="105">
        <v>3</v>
      </c>
      <c r="L11" s="53"/>
    </row>
    <row r="12" spans="1:12" x14ac:dyDescent="0.35">
      <c r="A12" s="69" t="s">
        <v>540</v>
      </c>
      <c r="B12" s="24"/>
      <c r="C12" s="70"/>
      <c r="D12" s="71"/>
      <c r="E12" s="77">
        <f t="shared" si="0"/>
        <v>0</v>
      </c>
      <c r="F12" s="381">
        <v>16</v>
      </c>
      <c r="G12" s="79"/>
      <c r="H12" s="30">
        <f t="shared" si="1"/>
        <v>0</v>
      </c>
      <c r="I12" s="382" t="s">
        <v>227</v>
      </c>
      <c r="J12" s="116"/>
      <c r="K12" s="105">
        <v>3</v>
      </c>
      <c r="L12" s="52"/>
    </row>
    <row r="13" spans="1:12" x14ac:dyDescent="0.35">
      <c r="A13" s="49" t="s">
        <v>541</v>
      </c>
      <c r="B13" s="29"/>
      <c r="C13" s="66"/>
      <c r="D13" s="67"/>
      <c r="E13" s="76">
        <f t="shared" si="0"/>
        <v>0</v>
      </c>
      <c r="F13" s="379">
        <v>29</v>
      </c>
      <c r="G13" s="35"/>
      <c r="H13" s="30">
        <f t="shared" si="1"/>
        <v>0</v>
      </c>
      <c r="I13" s="382" t="s">
        <v>227</v>
      </c>
      <c r="J13" s="357"/>
      <c r="K13" s="105">
        <v>3</v>
      </c>
      <c r="L13" s="53"/>
    </row>
    <row r="14" spans="1:12" x14ac:dyDescent="0.35">
      <c r="A14" s="49" t="s">
        <v>542</v>
      </c>
      <c r="B14" s="29"/>
      <c r="C14" s="66"/>
      <c r="D14" s="67"/>
      <c r="E14" s="76">
        <f t="shared" si="0"/>
        <v>0</v>
      </c>
      <c r="F14" s="379">
        <v>72</v>
      </c>
      <c r="G14" s="29"/>
      <c r="H14" s="30">
        <f t="shared" si="1"/>
        <v>0</v>
      </c>
      <c r="I14" s="382" t="s">
        <v>227</v>
      </c>
      <c r="J14" s="116"/>
      <c r="K14" s="105">
        <v>3</v>
      </c>
      <c r="L14" s="52"/>
    </row>
    <row r="15" spans="1:12" x14ac:dyDescent="0.35">
      <c r="A15" s="69" t="s">
        <v>543</v>
      </c>
      <c r="B15" s="24"/>
      <c r="C15" s="70"/>
      <c r="D15" s="71"/>
      <c r="E15" s="77">
        <f t="shared" si="0"/>
        <v>0</v>
      </c>
      <c r="F15" s="381">
        <v>56</v>
      </c>
      <c r="G15" s="29"/>
      <c r="H15" s="30">
        <f t="shared" si="1"/>
        <v>0</v>
      </c>
      <c r="I15" s="382" t="s">
        <v>227</v>
      </c>
      <c r="J15" s="116"/>
      <c r="K15" s="105">
        <v>3</v>
      </c>
      <c r="L15" s="55"/>
    </row>
    <row r="16" spans="1:12" x14ac:dyDescent="0.35">
      <c r="A16" s="49" t="s">
        <v>544</v>
      </c>
      <c r="B16" s="29"/>
      <c r="C16" s="66"/>
      <c r="D16" s="67"/>
      <c r="E16" s="76">
        <f t="shared" si="0"/>
        <v>0</v>
      </c>
      <c r="F16" s="379">
        <v>5</v>
      </c>
      <c r="G16" s="29"/>
      <c r="H16" s="30">
        <f>(((B16*F16)+(E16*F16)+G16))/1000</f>
        <v>0</v>
      </c>
      <c r="I16" s="382" t="s">
        <v>227</v>
      </c>
      <c r="J16" s="116"/>
      <c r="K16" s="105">
        <v>3</v>
      </c>
      <c r="L16" s="53"/>
    </row>
    <row r="17" spans="1:19" x14ac:dyDescent="0.35">
      <c r="A17" s="660"/>
      <c r="B17" s="29"/>
      <c r="C17" s="67"/>
      <c r="D17" s="73"/>
      <c r="E17" s="35">
        <f>C17*D17</f>
        <v>0</v>
      </c>
      <c r="F17" s="661"/>
      <c r="G17" s="35"/>
      <c r="H17" s="662">
        <f t="shared" si="1"/>
        <v>0</v>
      </c>
      <c r="I17" s="663"/>
      <c r="J17" s="659"/>
      <c r="K17" s="53"/>
      <c r="L17" s="53"/>
    </row>
    <row r="18" spans="1:19" x14ac:dyDescent="0.35">
      <c r="A18" s="660"/>
      <c r="B18" s="29"/>
      <c r="C18" s="67"/>
      <c r="D18" s="73"/>
      <c r="E18" s="35">
        <f t="shared" si="0"/>
        <v>0</v>
      </c>
      <c r="F18" s="661"/>
      <c r="G18" s="35"/>
      <c r="H18" s="662">
        <f t="shared" si="1"/>
        <v>0</v>
      </c>
      <c r="I18" s="663"/>
      <c r="J18" s="659"/>
      <c r="K18" s="53"/>
      <c r="L18" s="53"/>
    </row>
    <row r="19" spans="1:19" x14ac:dyDescent="0.35">
      <c r="A19" s="660"/>
      <c r="B19" s="29"/>
      <c r="C19" s="67"/>
      <c r="D19" s="73"/>
      <c r="E19" s="35">
        <f t="shared" si="0"/>
        <v>0</v>
      </c>
      <c r="F19" s="661"/>
      <c r="G19" s="35"/>
      <c r="H19" s="662">
        <f t="shared" si="1"/>
        <v>0</v>
      </c>
      <c r="I19" s="663"/>
      <c r="J19" s="659"/>
      <c r="K19" s="53"/>
      <c r="L19" s="53"/>
    </row>
    <row r="20" spans="1:19" x14ac:dyDescent="0.35">
      <c r="A20" s="660"/>
      <c r="B20" s="29"/>
      <c r="C20" s="67"/>
      <c r="D20" s="73"/>
      <c r="E20" s="35">
        <f t="shared" si="0"/>
        <v>0</v>
      </c>
      <c r="F20" s="661"/>
      <c r="G20" s="35"/>
      <c r="H20" s="662">
        <f t="shared" si="1"/>
        <v>0</v>
      </c>
      <c r="I20" s="663"/>
      <c r="J20" s="659"/>
      <c r="K20" s="53"/>
      <c r="L20" s="53"/>
    </row>
    <row r="21" spans="1:19" x14ac:dyDescent="0.35">
      <c r="B21" s="29"/>
      <c r="C21" s="67"/>
      <c r="D21" s="73"/>
      <c r="E21" s="35">
        <f t="shared" si="0"/>
        <v>0</v>
      </c>
      <c r="F21" s="661"/>
      <c r="G21" s="35"/>
      <c r="H21" s="662">
        <f t="shared" si="1"/>
        <v>0</v>
      </c>
      <c r="I21" s="663"/>
      <c r="J21" s="659"/>
      <c r="K21" s="53"/>
      <c r="L21" s="53"/>
    </row>
    <row r="22" spans="1:19" x14ac:dyDescent="0.35">
      <c r="A22" s="203" t="s">
        <v>229</v>
      </c>
      <c r="B22" s="647"/>
      <c r="C22" s="358"/>
      <c r="D22" s="358"/>
      <c r="E22" s="358"/>
      <c r="F22" s="358"/>
      <c r="G22" s="358"/>
      <c r="H22" s="63">
        <f>SUM(H5:H21)</f>
        <v>0</v>
      </c>
      <c r="I22" s="360" t="s">
        <v>111</v>
      </c>
      <c r="J22" s="361"/>
      <c r="K22" s="105"/>
      <c r="L22" s="53"/>
      <c r="S22" s="720"/>
    </row>
    <row r="23" spans="1:19" x14ac:dyDescent="0.35">
      <c r="A23" s="505" t="s">
        <v>230</v>
      </c>
      <c r="B23" s="646"/>
      <c r="C23" s="506"/>
      <c r="D23" s="506"/>
      <c r="E23" s="506"/>
      <c r="F23" s="506"/>
      <c r="G23" s="506"/>
      <c r="H23" s="648"/>
      <c r="I23" s="360" t="s">
        <v>111</v>
      </c>
      <c r="J23" s="463"/>
      <c r="K23" s="105">
        <v>1</v>
      </c>
      <c r="L23" s="105"/>
      <c r="S23" s="720"/>
    </row>
    <row r="24" spans="1:19" ht="6.65" customHeight="1" x14ac:dyDescent="0.35">
      <c r="A24" s="38"/>
      <c r="B24" s="20"/>
      <c r="C24" s="20"/>
      <c r="D24" s="20"/>
      <c r="E24" s="20"/>
      <c r="F24" s="649"/>
      <c r="G24" s="20"/>
      <c r="H24" s="384"/>
      <c r="I24" s="82"/>
      <c r="J24" s="385"/>
      <c r="K24" s="121"/>
      <c r="L24" s="121"/>
    </row>
    <row r="25" spans="1:19" x14ac:dyDescent="0.35">
      <c r="A25" s="42" t="s">
        <v>231</v>
      </c>
      <c r="B25" s="45"/>
      <c r="C25" s="45"/>
      <c r="D25" s="45"/>
      <c r="E25" s="45"/>
      <c r="G25" s="386" t="s">
        <v>232</v>
      </c>
      <c r="H25" s="387"/>
      <c r="I25" s="388"/>
      <c r="J25" s="366"/>
      <c r="K25" s="105"/>
      <c r="L25" s="105"/>
      <c r="R25" s="720"/>
      <c r="S25" s="720"/>
    </row>
    <row r="26" spans="1:19" x14ac:dyDescent="0.35">
      <c r="A26" s="75" t="s">
        <v>233</v>
      </c>
      <c r="B26" s="80"/>
      <c r="C26" s="45"/>
      <c r="D26" s="45" t="s">
        <v>234</v>
      </c>
      <c r="E26" s="28"/>
      <c r="F26" s="389">
        <v>0.16827704147071398</v>
      </c>
      <c r="G26" s="390" t="s">
        <v>111</v>
      </c>
      <c r="H26" s="63">
        <f>(B26*F26)/1000</f>
        <v>0</v>
      </c>
      <c r="I26" s="104" t="s">
        <v>235</v>
      </c>
      <c r="J26" s="119"/>
      <c r="K26" s="105">
        <v>4</v>
      </c>
      <c r="L26" s="53"/>
      <c r="R26" s="719"/>
      <c r="S26" s="719"/>
    </row>
    <row r="27" spans="1:19" ht="15" customHeight="1" x14ac:dyDescent="0.35">
      <c r="A27" s="391"/>
      <c r="B27" s="391"/>
      <c r="C27" s="391"/>
      <c r="D27" s="391"/>
      <c r="E27" s="391"/>
      <c r="F27"/>
      <c r="G27"/>
      <c r="H27"/>
      <c r="I27" s="14"/>
      <c r="J27"/>
      <c r="K27" s="639">
        <f>SUM(K5:K26)/19</f>
        <v>2.1578947368421053</v>
      </c>
      <c r="L27" s="639">
        <f>SUM(L5:L26)/19</f>
        <v>0</v>
      </c>
    </row>
    <row r="28" spans="1:19" ht="15" customHeight="1" x14ac:dyDescent="0.35">
      <c r="A28" s="392"/>
      <c r="B28" s="392"/>
      <c r="C28" s="392"/>
      <c r="D28" s="392"/>
      <c r="E28" s="392"/>
      <c r="F28"/>
      <c r="G28"/>
      <c r="H28"/>
      <c r="I28" s="14"/>
      <c r="J28"/>
      <c r="K28" s="20"/>
      <c r="L28" s="20"/>
    </row>
    <row r="29" spans="1:19" ht="15" customHeight="1" x14ac:dyDescent="0.35">
      <c r="A29" s="393"/>
      <c r="B29" s="393"/>
      <c r="C29" s="393"/>
      <c r="D29" s="393"/>
      <c r="E29" s="393"/>
      <c r="F29"/>
      <c r="G29"/>
      <c r="H29"/>
      <c r="I29" s="14"/>
      <c r="J29"/>
      <c r="K29" s="20"/>
      <c r="L29" s="20"/>
    </row>
    <row r="30" spans="1:19" ht="15" customHeight="1" x14ac:dyDescent="0.35">
      <c r="A30" s="392"/>
      <c r="B30" s="392"/>
      <c r="C30" s="392"/>
      <c r="D30" s="392"/>
      <c r="E30" s="392"/>
      <c r="F30"/>
      <c r="G30"/>
      <c r="H30"/>
      <c r="I30" s="14"/>
      <c r="J30"/>
      <c r="K30" s="20"/>
      <c r="L30" s="20"/>
    </row>
    <row r="31" spans="1:19" ht="15" customHeight="1" x14ac:dyDescent="0.35">
      <c r="A31" s="392"/>
      <c r="B31" s="392"/>
      <c r="C31" s="392"/>
      <c r="D31" s="392"/>
      <c r="E31" s="392"/>
      <c r="F31"/>
      <c r="G31"/>
      <c r="H31"/>
      <c r="I31" s="14"/>
      <c r="J31"/>
      <c r="K31" s="20"/>
      <c r="L31" s="20"/>
    </row>
    <row r="32" spans="1:19" ht="15" customHeight="1" x14ac:dyDescent="0.35">
      <c r="A32" s="392"/>
      <c r="B32" s="392"/>
      <c r="C32" s="392"/>
      <c r="D32" s="392"/>
      <c r="E32" s="392"/>
      <c r="F32"/>
      <c r="G32"/>
      <c r="H32"/>
      <c r="I32" s="14"/>
      <c r="J32"/>
      <c r="K32" s="20"/>
      <c r="L32" s="20"/>
    </row>
    <row r="33" spans="1:12" ht="15" customHeight="1" x14ac:dyDescent="0.35">
      <c r="A33" s="392"/>
      <c r="B33" s="392"/>
      <c r="C33" s="392"/>
      <c r="D33" s="392"/>
      <c r="E33" s="392"/>
      <c r="F33"/>
      <c r="G33"/>
      <c r="H33"/>
      <c r="I33" s="14"/>
      <c r="J33"/>
      <c r="K33" s="20"/>
      <c r="L33" s="20"/>
    </row>
    <row r="34" spans="1:12" ht="15" customHeight="1" x14ac:dyDescent="0.35">
      <c r="A34" s="392"/>
      <c r="B34" s="392"/>
      <c r="C34" s="392"/>
      <c r="D34" s="392"/>
      <c r="E34" s="392"/>
      <c r="F34"/>
      <c r="G34"/>
      <c r="H34"/>
      <c r="I34" s="14"/>
      <c r="J34"/>
      <c r="K34" s="20"/>
      <c r="L34" s="20"/>
    </row>
    <row r="35" spans="1:12" ht="15" customHeight="1" x14ac:dyDescent="0.35">
      <c r="A35" s="3"/>
      <c r="B35" s="392"/>
      <c r="C35" s="392"/>
      <c r="D35" s="392"/>
      <c r="E35" s="392"/>
      <c r="F35"/>
      <c r="G35"/>
      <c r="H35"/>
      <c r="I35" s="14"/>
      <c r="J35"/>
      <c r="K35" s="20"/>
      <c r="L35" s="20"/>
    </row>
    <row r="36" spans="1:12" ht="15" customHeight="1" x14ac:dyDescent="0.35">
      <c r="A36" s="392"/>
      <c r="B36" s="392"/>
      <c r="C36" s="392"/>
      <c r="D36" s="392"/>
      <c r="E36" s="392"/>
      <c r="F36"/>
      <c r="G36"/>
      <c r="H36"/>
      <c r="I36" s="14"/>
      <c r="J36"/>
      <c r="K36" s="20"/>
      <c r="L36" s="20"/>
    </row>
    <row r="37" spans="1:12" ht="15" customHeight="1" x14ac:dyDescent="0.35">
      <c r="A37" s="392"/>
      <c r="B37" s="392"/>
      <c r="C37" s="392"/>
      <c r="D37" s="392"/>
      <c r="E37" s="392"/>
      <c r="F37"/>
      <c r="G37"/>
      <c r="H37"/>
      <c r="I37" s="14"/>
      <c r="J37"/>
      <c r="K37" s="20"/>
      <c r="L37" s="20"/>
    </row>
    <row r="38" spans="1:12" ht="15" customHeight="1" x14ac:dyDescent="0.35">
      <c r="A38" s="392"/>
      <c r="B38" s="392"/>
      <c r="C38" s="392"/>
      <c r="D38" s="392"/>
      <c r="E38" s="392"/>
      <c r="F38"/>
      <c r="G38"/>
      <c r="H38"/>
      <c r="I38" s="14"/>
      <c r="J38"/>
      <c r="K38" s="20"/>
      <c r="L38" s="20"/>
    </row>
    <row r="39" spans="1:12" ht="15" customHeight="1" x14ac:dyDescent="0.35">
      <c r="A39"/>
      <c r="B39"/>
      <c r="C39"/>
      <c r="D39"/>
      <c r="E39"/>
      <c r="F39"/>
      <c r="G39"/>
      <c r="H39"/>
      <c r="I39" s="14"/>
      <c r="J39"/>
      <c r="K39" s="20"/>
      <c r="L39" s="20"/>
    </row>
    <row r="40" spans="1:12" ht="15" customHeight="1" x14ac:dyDescent="0.35">
      <c r="A40"/>
      <c r="B40"/>
      <c r="C40"/>
      <c r="D40"/>
      <c r="E40"/>
      <c r="F40"/>
      <c r="G40"/>
      <c r="H40"/>
      <c r="I40" s="14"/>
      <c r="J40"/>
      <c r="K40" s="20"/>
      <c r="L40" s="20"/>
    </row>
    <row r="41" spans="1:12" ht="15" customHeight="1" x14ac:dyDescent="0.35">
      <c r="A41"/>
      <c r="B41"/>
      <c r="C41"/>
      <c r="D41"/>
      <c r="E41"/>
      <c r="F41"/>
      <c r="G41"/>
      <c r="H41"/>
      <c r="I41" s="14"/>
      <c r="J41"/>
      <c r="K41" s="20"/>
      <c r="L41" s="20"/>
    </row>
    <row r="42" spans="1:12" ht="15" customHeight="1" x14ac:dyDescent="0.35">
      <c r="A42"/>
      <c r="B42"/>
      <c r="C42"/>
      <c r="D42"/>
      <c r="E42"/>
      <c r="F42"/>
      <c r="G42"/>
      <c r="H42"/>
      <c r="I42" s="14"/>
      <c r="J42"/>
      <c r="K42" s="20"/>
      <c r="L42" s="20"/>
    </row>
    <row r="43" spans="1:12" ht="15" customHeight="1" x14ac:dyDescent="0.35">
      <c r="A43"/>
      <c r="B43"/>
      <c r="C43"/>
      <c r="D43"/>
      <c r="E43"/>
      <c r="F43"/>
      <c r="G43"/>
      <c r="H43"/>
      <c r="I43" s="14"/>
      <c r="J43"/>
      <c r="K43" s="20"/>
      <c r="L43" s="20"/>
    </row>
    <row r="44" spans="1:12" ht="15" customHeight="1" x14ac:dyDescent="0.35">
      <c r="A44"/>
      <c r="B44"/>
      <c r="C44"/>
      <c r="D44"/>
      <c r="E44"/>
      <c r="F44"/>
      <c r="G44"/>
      <c r="H44"/>
      <c r="I44" s="14"/>
      <c r="J44"/>
      <c r="K44" s="20"/>
      <c r="L44" s="20"/>
    </row>
    <row r="45" spans="1:12" ht="15" customHeight="1" x14ac:dyDescent="0.35">
      <c r="A45"/>
      <c r="B45"/>
      <c r="C45"/>
      <c r="D45"/>
      <c r="E45"/>
      <c r="F45"/>
      <c r="G45"/>
      <c r="H45"/>
      <c r="I45" s="14"/>
      <c r="J45"/>
      <c r="K45" s="20"/>
      <c r="L45" s="20"/>
    </row>
    <row r="46" spans="1:12" ht="15" customHeight="1" x14ac:dyDescent="0.35">
      <c r="A46"/>
      <c r="B46"/>
      <c r="C46"/>
      <c r="D46"/>
      <c r="E46"/>
      <c r="F46"/>
      <c r="G46"/>
      <c r="H46"/>
      <c r="I46" s="14"/>
      <c r="J46"/>
      <c r="K46" s="20"/>
      <c r="L46" s="20"/>
    </row>
    <row r="47" spans="1:12" ht="15" customHeight="1" x14ac:dyDescent="0.35">
      <c r="A47"/>
      <c r="B47"/>
      <c r="C47"/>
      <c r="D47"/>
      <c r="E47"/>
      <c r="F47"/>
      <c r="G47"/>
      <c r="H47"/>
      <c r="I47" s="14"/>
      <c r="J47"/>
      <c r="K47" s="20"/>
      <c r="L47" s="20"/>
    </row>
    <row r="48" spans="1:12" ht="15" customHeight="1" x14ac:dyDescent="0.35">
      <c r="A48"/>
      <c r="B48"/>
      <c r="C48"/>
      <c r="D48"/>
      <c r="E48"/>
      <c r="F48"/>
      <c r="G48"/>
      <c r="H48"/>
      <c r="I48" s="14"/>
      <c r="J48"/>
      <c r="K48" s="20"/>
      <c r="L48" s="20"/>
    </row>
    <row r="49" spans="1:12" ht="15" customHeight="1" x14ac:dyDescent="0.35">
      <c r="A49"/>
      <c r="B49"/>
      <c r="C49"/>
      <c r="D49"/>
      <c r="E49"/>
      <c r="F49"/>
      <c r="G49"/>
      <c r="H49"/>
      <c r="I49" s="14"/>
      <c r="J49"/>
      <c r="K49" s="20"/>
      <c r="L49" s="20"/>
    </row>
    <row r="50" spans="1:12" ht="15" customHeight="1" x14ac:dyDescent="0.35">
      <c r="A50"/>
      <c r="B50"/>
      <c r="C50"/>
      <c r="D50"/>
      <c r="E50"/>
      <c r="F50"/>
      <c r="G50"/>
      <c r="H50"/>
      <c r="I50" s="14"/>
      <c r="J50"/>
      <c r="K50" s="20"/>
      <c r="L50" s="20"/>
    </row>
    <row r="51" spans="1:12" ht="15" customHeight="1" x14ac:dyDescent="0.35">
      <c r="A51"/>
      <c r="B51"/>
      <c r="C51"/>
      <c r="D51"/>
      <c r="E51"/>
      <c r="F51"/>
      <c r="G51"/>
      <c r="H51"/>
      <c r="I51" s="14"/>
      <c r="J51"/>
      <c r="K51" s="20"/>
      <c r="L51" s="20"/>
    </row>
    <row r="52" spans="1:12" ht="15" customHeight="1" x14ac:dyDescent="0.35">
      <c r="A52"/>
      <c r="B52"/>
      <c r="C52"/>
      <c r="D52"/>
      <c r="E52"/>
      <c r="F52"/>
      <c r="G52"/>
      <c r="H52"/>
      <c r="I52" s="14"/>
      <c r="J52"/>
      <c r="K52" s="20"/>
      <c r="L52" s="20"/>
    </row>
    <row r="53" spans="1:12" ht="15" customHeight="1" x14ac:dyDescent="0.35">
      <c r="A53"/>
      <c r="B53"/>
      <c r="C53"/>
      <c r="D53"/>
      <c r="E53"/>
      <c r="F53"/>
      <c r="G53"/>
      <c r="H53"/>
      <c r="I53" s="14"/>
      <c r="J53"/>
      <c r="K53" s="20"/>
      <c r="L53" s="20"/>
    </row>
    <row r="54" spans="1:12" s="22" customFormat="1" ht="15" customHeight="1" x14ac:dyDescent="0.35">
      <c r="A54" s="20" t="s">
        <v>236</v>
      </c>
      <c r="B54" s="20"/>
      <c r="C54" s="20"/>
      <c r="D54" s="20"/>
      <c r="E54" s="20"/>
      <c r="F54" s="20"/>
      <c r="G54" s="20"/>
      <c r="H54" s="20"/>
      <c r="I54" s="81"/>
      <c r="J54" s="19" t="s">
        <v>237</v>
      </c>
      <c r="K54" s="20"/>
      <c r="L54" s="20"/>
    </row>
    <row r="55" spans="1:12" s="22" customFormat="1" ht="15" customHeight="1" x14ac:dyDescent="0.35">
      <c r="A55" s="20" t="s">
        <v>546</v>
      </c>
      <c r="B55" s="20"/>
      <c r="C55" s="20"/>
      <c r="D55" s="20"/>
      <c r="E55" s="20"/>
      <c r="F55" s="20"/>
      <c r="G55" s="20"/>
      <c r="H55" s="20"/>
      <c r="I55" s="81"/>
      <c r="J55" s="19"/>
      <c r="K55" s="20"/>
      <c r="L55" s="20"/>
    </row>
    <row r="56" spans="1:12" s="22" customFormat="1" ht="15" customHeight="1" x14ac:dyDescent="0.35">
      <c r="A56" s="20" t="s">
        <v>239</v>
      </c>
      <c r="B56" s="20"/>
      <c r="C56" s="20"/>
      <c r="D56" s="20"/>
      <c r="E56" s="20"/>
      <c r="F56" s="20"/>
      <c r="G56" s="20"/>
      <c r="H56" s="20"/>
      <c r="I56" s="81"/>
      <c r="J56" s="20"/>
      <c r="K56" s="20"/>
      <c r="L56" s="20"/>
    </row>
    <row r="57" spans="1:12" s="22" customFormat="1" ht="15" customHeight="1" x14ac:dyDescent="0.35">
      <c r="A57" s="20"/>
      <c r="B57" s="20"/>
      <c r="C57" s="20"/>
      <c r="D57" s="20"/>
      <c r="E57" s="20"/>
      <c r="F57" s="20"/>
      <c r="G57" s="20"/>
      <c r="H57" s="20"/>
      <c r="I57" s="81"/>
      <c r="J57" s="20"/>
      <c r="K57" s="20"/>
      <c r="L57" s="20"/>
    </row>
    <row r="58" spans="1:12" ht="15" customHeight="1" x14ac:dyDescent="0.35">
      <c r="A58" s="65" t="s">
        <v>240</v>
      </c>
      <c r="B58"/>
      <c r="C58" s="19"/>
      <c r="D58" s="9"/>
      <c r="E58" s="9"/>
      <c r="F58" s="9"/>
      <c r="G58" s="7"/>
      <c r="H58" s="7"/>
      <c r="I58" s="74"/>
      <c r="J58" s="14"/>
      <c r="K58" s="20"/>
      <c r="L58" s="20"/>
    </row>
    <row r="59" spans="1:12" ht="15" customHeight="1" x14ac:dyDescent="0.35">
      <c r="A59" s="722" t="s">
        <v>217</v>
      </c>
      <c r="B59"/>
      <c r="C59"/>
      <c r="D59"/>
      <c r="E59"/>
      <c r="F59"/>
      <c r="G59"/>
      <c r="H59"/>
      <c r="I59" s="14"/>
      <c r="J59"/>
      <c r="K59" s="20"/>
      <c r="L59" s="20"/>
    </row>
    <row r="60" spans="1:12" ht="15" customHeight="1" x14ac:dyDescent="0.35">
      <c r="A60" s="352" t="s">
        <v>241</v>
      </c>
    </row>
    <row r="61" spans="1:12" x14ac:dyDescent="0.35">
      <c r="A61" s="1" t="s">
        <v>471</v>
      </c>
    </row>
    <row r="62" spans="1:12" x14ac:dyDescent="0.35">
      <c r="A62" s="1" t="s">
        <v>545</v>
      </c>
    </row>
  </sheetData>
  <sheetProtection algorithmName="SHA-512" hashValue="WNHwapgrqPG1WloJ4fFwWIL+6e8Y0Ui/SdmwtK99wR1MXq4R+g/mwy5SLS7KO52QBhdhzLyhwVPk3Rhha1wykw==" saltValue="IShdLzX6peCmp6BbClx45w==" spinCount="100000" sheet="1" insertRows="0"/>
  <protectedRanges>
    <protectedRange sqref="B26 B5:E21 G5:G21" name="Ostetut polttoaineet"/>
  </protectedRanges>
  <phoneticPr fontId="14" type="noConversion"/>
  <hyperlinks>
    <hyperlink ref="J54" r:id="rId1" display="https://www.lt.fi/fi/ymparistonetti/hiilijalanjalkiraportointi" xr:uid="{0BC27901-3A35-4381-9B66-FA4640DA73CC}"/>
  </hyperlinks>
  <pageMargins left="0.7" right="0.7" top="0.75" bottom="0.75" header="0.3" footer="0.3"/>
  <pageSetup paperSize="9" orientation="portrait" horizontalDpi="360" verticalDpi="360" r:id="rId2"/>
  <ignoredErrors>
    <ignoredError sqref="K27 H17:H21"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iconSet" priority="1" id="{B99F7757-DA21-4525-BFC0-2C4DD38F58FD}">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H2</xm:sqref>
        </x14:conditionalFormatting>
        <x14:conditionalFormatting xmlns:xm="http://schemas.microsoft.com/office/excel/2006/main">
          <x14:cfRule type="iconSet" priority="2" id="{4C8F5D46-50CD-4792-BC2C-94C18558A759}">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K1:K2</xm:sqref>
        </x14:conditionalFormatting>
        <x14:conditionalFormatting xmlns:xm="http://schemas.microsoft.com/office/excel/2006/main">
          <x14:cfRule type="iconSet" priority="5" id="{753360AF-CC5C-42FF-B46C-0DD8BFC09E1A}">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K24:L27 L22:L23</xm:sqref>
        </x14:conditionalFormatting>
        <x14:conditionalFormatting xmlns:xm="http://schemas.microsoft.com/office/excel/2006/main">
          <x14:cfRule type="iconSet" priority="6" id="{E9961E5F-10EE-42EB-AF4B-6D5F6EE27C17}">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L17:L21 K5:L16 K6:K23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B613B-B456-4C0A-A85E-A0445A1CDE2E}">
  <dimension ref="A1:T73"/>
  <sheetViews>
    <sheetView showGridLines="0" tabSelected="1" topLeftCell="A35" zoomScale="55" zoomScaleNormal="55" workbookViewId="0">
      <selection activeCell="L42" sqref="L42"/>
    </sheetView>
  </sheetViews>
  <sheetFormatPr defaultColWidth="8.54296875" defaultRowHeight="15.5" x14ac:dyDescent="0.35"/>
  <cols>
    <col min="1" max="1" width="47.90625" style="1" customWidth="1"/>
    <col min="2" max="2" width="17.08984375" style="16" customWidth="1"/>
    <col min="3" max="3" width="17.453125" style="16" customWidth="1"/>
    <col min="4" max="4" width="15.54296875" style="16" customWidth="1"/>
    <col min="5" max="5" width="13.453125" style="16" customWidth="1"/>
    <col min="6" max="7" width="12.90625" style="16" customWidth="1"/>
    <col min="8" max="8" width="71" style="16" customWidth="1"/>
    <col min="9" max="9" width="18.08984375" style="16" customWidth="1"/>
    <col min="10" max="10" width="17.54296875" style="2" customWidth="1"/>
    <col min="11" max="11" width="15.90625" style="2" customWidth="1"/>
    <col min="12" max="12" width="13.453125" style="2" customWidth="1"/>
    <col min="13" max="13" width="26.08984375" style="1" customWidth="1"/>
    <col min="14" max="15" width="13" style="22" customWidth="1"/>
    <col min="16" max="18" width="8.54296875" style="1" customWidth="1"/>
    <col min="19" max="19" width="12" style="1" customWidth="1"/>
    <col min="20" max="20" width="22" style="1" customWidth="1"/>
    <col min="21" max="16384" width="8.54296875" style="1"/>
  </cols>
  <sheetData>
    <row r="1" spans="1:15" ht="53.9" customHeight="1" x14ac:dyDescent="0.35">
      <c r="A1" s="749" t="s">
        <v>494</v>
      </c>
      <c r="B1" s="752"/>
      <c r="C1" s="752"/>
      <c r="D1" s="752"/>
      <c r="E1" s="752"/>
      <c r="F1" s="752"/>
      <c r="G1" s="752"/>
      <c r="H1" s="752"/>
      <c r="I1" s="752"/>
      <c r="J1" s="753"/>
      <c r="K1" s="7"/>
      <c r="L1" s="7"/>
      <c r="M1" s="415"/>
      <c r="N1" s="81"/>
      <c r="O1" s="46"/>
    </row>
    <row r="2" spans="1:15" ht="20.399999999999999" customHeight="1" x14ac:dyDescent="0.35">
      <c r="A2" s="150" t="s">
        <v>242</v>
      </c>
      <c r="B2" s="724">
        <f>E42+L42+E48+L48</f>
        <v>0</v>
      </c>
      <c r="C2" s="130" t="s">
        <v>163</v>
      </c>
      <c r="D2" s="149"/>
      <c r="E2" s="149"/>
      <c r="F2" s="53"/>
      <c r="G2" s="53"/>
      <c r="H2" s="6"/>
      <c r="I2" s="6"/>
      <c r="J2" s="7"/>
      <c r="K2" s="7"/>
      <c r="L2" s="7"/>
      <c r="M2"/>
      <c r="N2" s="416"/>
      <c r="O2" s="46"/>
    </row>
    <row r="3" spans="1:15" ht="20.399999999999999" customHeight="1" x14ac:dyDescent="0.35">
      <c r="A3"/>
      <c r="B3" s="4"/>
      <c r="C3" s="4"/>
      <c r="D3" s="4"/>
      <c r="E3" s="4"/>
      <c r="F3" s="414" t="s">
        <v>42</v>
      </c>
      <c r="G3" s="368"/>
      <c r="H3" s="4"/>
      <c r="I3" s="4"/>
      <c r="J3" s="7"/>
      <c r="K3" s="7"/>
      <c r="L3" s="7"/>
      <c r="M3"/>
      <c r="N3" s="414" t="s">
        <v>42</v>
      </c>
      <c r="O3" s="368"/>
    </row>
    <row r="4" spans="1:15" ht="93.65" customHeight="1" x14ac:dyDescent="0.35">
      <c r="A4" s="417" t="s">
        <v>495</v>
      </c>
      <c r="B4" s="83" t="s">
        <v>243</v>
      </c>
      <c r="C4" s="83" t="s">
        <v>244</v>
      </c>
      <c r="D4" s="83" t="s">
        <v>245</v>
      </c>
      <c r="E4" s="84" t="s">
        <v>168</v>
      </c>
      <c r="F4" s="418" t="s">
        <v>49</v>
      </c>
      <c r="G4" s="419" t="s">
        <v>50</v>
      </c>
      <c r="H4" s="83" t="s">
        <v>243</v>
      </c>
      <c r="I4" s="83" t="s">
        <v>243</v>
      </c>
      <c r="J4" s="83" t="s">
        <v>244</v>
      </c>
      <c r="K4" s="420" t="s">
        <v>245</v>
      </c>
      <c r="L4" s="85" t="s">
        <v>168</v>
      </c>
      <c r="M4" s="421" t="s">
        <v>48</v>
      </c>
      <c r="N4" s="418" t="s">
        <v>49</v>
      </c>
      <c r="O4" s="419" t="s">
        <v>50</v>
      </c>
    </row>
    <row r="5" spans="1:15" ht="14.15" customHeight="1" x14ac:dyDescent="0.35">
      <c r="A5" s="422" t="s">
        <v>246</v>
      </c>
      <c r="B5" s="423"/>
      <c r="C5" s="424"/>
      <c r="D5" s="425"/>
      <c r="E5" s="426"/>
      <c r="F5" s="427"/>
      <c r="G5" s="427"/>
      <c r="H5" s="428" t="s">
        <v>247</v>
      </c>
      <c r="I5" s="429"/>
      <c r="J5" s="430"/>
      <c r="K5" s="431"/>
      <c r="L5" s="432"/>
      <c r="M5" s="433"/>
      <c r="N5" s="427"/>
      <c r="O5" s="427"/>
    </row>
    <row r="6" spans="1:15" ht="14.15" customHeight="1" x14ac:dyDescent="0.35">
      <c r="A6" s="20" t="s">
        <v>248</v>
      </c>
      <c r="B6" s="93"/>
      <c r="C6" s="441">
        <v>25.95</v>
      </c>
      <c r="D6" s="94" t="s">
        <v>249</v>
      </c>
      <c r="E6" s="442">
        <f t="shared" ref="E6:E29" si="0">(B6*C6)/1000</f>
        <v>0</v>
      </c>
      <c r="F6" s="105">
        <v>3</v>
      </c>
      <c r="G6" s="122"/>
      <c r="H6" s="440" t="s">
        <v>250</v>
      </c>
      <c r="I6" s="76"/>
      <c r="J6" s="449">
        <v>1.3499999999999999</v>
      </c>
      <c r="K6" s="94" t="s">
        <v>249</v>
      </c>
      <c r="L6" s="455">
        <f>(I6*J6)/1000</f>
        <v>0</v>
      </c>
      <c r="M6" s="396"/>
      <c r="N6" s="105">
        <v>3</v>
      </c>
      <c r="O6" s="52"/>
    </row>
    <row r="7" spans="1:15" ht="14.15" customHeight="1" x14ac:dyDescent="0.35">
      <c r="A7" s="95" t="s">
        <v>252</v>
      </c>
      <c r="B7" s="93"/>
      <c r="C7" s="441">
        <v>6.39</v>
      </c>
      <c r="D7" s="94" t="s">
        <v>249</v>
      </c>
      <c r="E7" s="442">
        <f t="shared" si="0"/>
        <v>0</v>
      </c>
      <c r="F7" s="105">
        <v>3</v>
      </c>
      <c r="G7" s="53"/>
      <c r="H7" s="451" t="s">
        <v>253</v>
      </c>
      <c r="I7" s="29"/>
      <c r="J7" s="449">
        <v>0.21187500000000001</v>
      </c>
      <c r="K7" s="94" t="s">
        <v>249</v>
      </c>
      <c r="L7" s="455">
        <f>(I7*J7)/1000</f>
        <v>0</v>
      </c>
      <c r="M7" s="396"/>
      <c r="N7" s="105">
        <v>3</v>
      </c>
      <c r="O7" s="53"/>
    </row>
    <row r="8" spans="1:15" ht="14.15" customHeight="1" x14ac:dyDescent="0.35">
      <c r="A8" s="20" t="s">
        <v>254</v>
      </c>
      <c r="B8" s="93"/>
      <c r="C8" s="441">
        <v>4.5199999999999996</v>
      </c>
      <c r="D8" s="94" t="s">
        <v>249</v>
      </c>
      <c r="E8" s="442">
        <f t="shared" si="0"/>
        <v>0</v>
      </c>
      <c r="F8" s="105">
        <v>3</v>
      </c>
      <c r="G8" s="136"/>
      <c r="H8" s="439" t="s">
        <v>255</v>
      </c>
      <c r="I8" s="29"/>
      <c r="J8" s="449">
        <v>0.31666666700000001</v>
      </c>
      <c r="K8" s="94" t="s">
        <v>249</v>
      </c>
      <c r="L8" s="455">
        <f>(I8*J8)/1000</f>
        <v>0</v>
      </c>
      <c r="M8" s="356"/>
      <c r="N8" s="105">
        <v>3</v>
      </c>
      <c r="O8" s="52"/>
    </row>
    <row r="9" spans="1:15" x14ac:dyDescent="0.35">
      <c r="A9" s="95" t="s">
        <v>256</v>
      </c>
      <c r="B9" s="93"/>
      <c r="C9" s="441">
        <v>9.8774999999999995</v>
      </c>
      <c r="D9" s="94" t="s">
        <v>249</v>
      </c>
      <c r="E9" s="442">
        <f t="shared" si="0"/>
        <v>0</v>
      </c>
      <c r="F9" s="105">
        <v>3</v>
      </c>
      <c r="G9" s="53"/>
      <c r="H9" s="440" t="s">
        <v>522</v>
      </c>
      <c r="I9" s="93"/>
      <c r="J9" s="449">
        <v>0.31</v>
      </c>
      <c r="K9" s="94" t="s">
        <v>249</v>
      </c>
      <c r="L9" s="455">
        <f>(I9*J9)/1000</f>
        <v>0</v>
      </c>
      <c r="M9" s="396"/>
      <c r="N9" s="105">
        <v>3</v>
      </c>
      <c r="O9" s="53"/>
    </row>
    <row r="10" spans="1:15" x14ac:dyDescent="0.35">
      <c r="A10" s="95" t="s">
        <v>257</v>
      </c>
      <c r="B10" s="93"/>
      <c r="C10" s="441">
        <v>30.46</v>
      </c>
      <c r="D10" s="94" t="s">
        <v>249</v>
      </c>
      <c r="E10" s="442">
        <f t="shared" si="0"/>
        <v>0</v>
      </c>
      <c r="F10" s="121">
        <v>3</v>
      </c>
      <c r="G10" s="136"/>
      <c r="H10" s="440" t="s">
        <v>523</v>
      </c>
      <c r="I10" s="29"/>
      <c r="J10" s="450">
        <v>0.9</v>
      </c>
      <c r="K10" s="94" t="s">
        <v>249</v>
      </c>
      <c r="L10" s="455">
        <f>(I10*J10)/1000</f>
        <v>0</v>
      </c>
      <c r="M10" s="396"/>
      <c r="N10" s="105">
        <v>3</v>
      </c>
      <c r="O10" s="52"/>
    </row>
    <row r="11" spans="1:15" x14ac:dyDescent="0.35">
      <c r="A11" s="95" t="s">
        <v>521</v>
      </c>
      <c r="B11" s="93"/>
      <c r="C11" s="441">
        <v>3.49</v>
      </c>
      <c r="D11" s="94" t="s">
        <v>249</v>
      </c>
      <c r="E11" s="442">
        <f t="shared" si="0"/>
        <v>0</v>
      </c>
      <c r="F11" s="105">
        <v>3</v>
      </c>
      <c r="G11" s="136"/>
      <c r="H11" s="451"/>
      <c r="I11" s="76"/>
      <c r="J11" s="450"/>
      <c r="K11" s="94"/>
      <c r="L11" s="455"/>
      <c r="M11" s="396"/>
      <c r="N11" s="121"/>
      <c r="O11" s="52"/>
    </row>
    <row r="12" spans="1:15" x14ac:dyDescent="0.35">
      <c r="A12" s="20" t="s">
        <v>258</v>
      </c>
      <c r="B12" s="93"/>
      <c r="C12" s="441">
        <v>17.07</v>
      </c>
      <c r="D12" s="94" t="s">
        <v>249</v>
      </c>
      <c r="E12" s="442">
        <f t="shared" si="0"/>
        <v>0</v>
      </c>
      <c r="F12" s="121">
        <v>3</v>
      </c>
      <c r="G12" s="53"/>
      <c r="H12" s="451" t="s">
        <v>259</v>
      </c>
      <c r="I12" s="29"/>
      <c r="J12" s="449">
        <v>0.62590909100000003</v>
      </c>
      <c r="K12" s="94" t="s">
        <v>249</v>
      </c>
      <c r="L12" s="455">
        <f t="shared" ref="L12:L16" si="1">(I12*J12)/1000</f>
        <v>0</v>
      </c>
      <c r="M12" s="396"/>
      <c r="N12" s="105">
        <v>3</v>
      </c>
      <c r="O12" s="53"/>
    </row>
    <row r="13" spans="1:15" x14ac:dyDescent="0.35">
      <c r="A13" s="95" t="s">
        <v>260</v>
      </c>
      <c r="B13" s="93"/>
      <c r="C13" s="441">
        <v>5.61</v>
      </c>
      <c r="D13" s="94" t="s">
        <v>249</v>
      </c>
      <c r="E13" s="442">
        <f t="shared" si="0"/>
        <v>0</v>
      </c>
      <c r="F13" s="105">
        <v>3</v>
      </c>
      <c r="G13" s="136"/>
      <c r="H13" s="439" t="s">
        <v>261</v>
      </c>
      <c r="I13" s="29"/>
      <c r="J13" s="449">
        <v>0.30444444399999998</v>
      </c>
      <c r="K13" s="94" t="s">
        <v>249</v>
      </c>
      <c r="L13" s="455">
        <f t="shared" si="1"/>
        <v>0</v>
      </c>
      <c r="M13" s="396"/>
      <c r="N13" s="105">
        <v>3</v>
      </c>
      <c r="O13" s="52"/>
    </row>
    <row r="14" spans="1:15" x14ac:dyDescent="0.35">
      <c r="A14" s="20" t="s">
        <v>262</v>
      </c>
      <c r="B14" s="93"/>
      <c r="C14" s="441">
        <v>4.43</v>
      </c>
      <c r="D14" s="94" t="s">
        <v>249</v>
      </c>
      <c r="E14" s="442">
        <f t="shared" si="0"/>
        <v>0</v>
      </c>
      <c r="F14" s="121">
        <v>3</v>
      </c>
      <c r="G14" s="53"/>
      <c r="H14" s="440" t="s">
        <v>263</v>
      </c>
      <c r="I14" s="29"/>
      <c r="J14" s="449">
        <v>0.70499999999999996</v>
      </c>
      <c r="K14" s="94" t="s">
        <v>249</v>
      </c>
      <c r="L14" s="455">
        <f t="shared" si="1"/>
        <v>0</v>
      </c>
      <c r="M14" s="396"/>
      <c r="N14" s="105">
        <v>3</v>
      </c>
      <c r="O14" s="53"/>
    </row>
    <row r="15" spans="1:15" x14ac:dyDescent="0.35">
      <c r="A15" s="95" t="s">
        <v>264</v>
      </c>
      <c r="B15" s="93"/>
      <c r="C15" s="441">
        <v>3.95</v>
      </c>
      <c r="D15" s="94" t="s">
        <v>249</v>
      </c>
      <c r="E15" s="442">
        <f t="shared" si="0"/>
        <v>0</v>
      </c>
      <c r="F15" s="105">
        <v>3</v>
      </c>
      <c r="G15" s="136"/>
      <c r="H15" s="439" t="s">
        <v>265</v>
      </c>
      <c r="I15" s="29"/>
      <c r="J15" s="449">
        <v>0.26500000000000001</v>
      </c>
      <c r="K15" s="94" t="s">
        <v>249</v>
      </c>
      <c r="L15" s="455">
        <f t="shared" si="1"/>
        <v>0</v>
      </c>
      <c r="M15" s="396"/>
      <c r="N15" s="105">
        <v>3</v>
      </c>
      <c r="O15" s="52"/>
    </row>
    <row r="16" spans="1:15" x14ac:dyDescent="0.35">
      <c r="A16" s="434" t="s">
        <v>266</v>
      </c>
      <c r="B16" s="91"/>
      <c r="C16" s="424"/>
      <c r="D16" s="425"/>
      <c r="E16" s="426"/>
      <c r="F16" s="443"/>
      <c r="G16" s="134"/>
      <c r="H16" s="440" t="s">
        <v>524</v>
      </c>
      <c r="I16" s="29"/>
      <c r="J16" s="449">
        <v>1.672352941</v>
      </c>
      <c r="K16" s="94" t="s">
        <v>249</v>
      </c>
      <c r="L16" s="455">
        <f t="shared" si="1"/>
        <v>0</v>
      </c>
      <c r="M16" s="396"/>
      <c r="N16" s="105">
        <v>3</v>
      </c>
      <c r="O16" s="55"/>
    </row>
    <row r="17" spans="1:15" x14ac:dyDescent="0.35">
      <c r="A17" s="20" t="s">
        <v>267</v>
      </c>
      <c r="B17" s="93"/>
      <c r="C17" s="441">
        <v>1.125</v>
      </c>
      <c r="D17" s="94" t="s">
        <v>249</v>
      </c>
      <c r="E17" s="442">
        <f t="shared" si="0"/>
        <v>0</v>
      </c>
      <c r="F17" s="105">
        <v>3</v>
      </c>
      <c r="G17" s="136"/>
      <c r="H17" s="452" t="s">
        <v>268</v>
      </c>
      <c r="I17" s="92"/>
      <c r="J17" s="429"/>
      <c r="K17" s="447"/>
      <c r="L17" s="432"/>
      <c r="M17" s="395"/>
      <c r="N17" s="427"/>
      <c r="O17" s="135"/>
    </row>
    <row r="18" spans="1:15" x14ac:dyDescent="0.35">
      <c r="A18" s="95" t="s">
        <v>269</v>
      </c>
      <c r="B18" s="93"/>
      <c r="C18" s="441">
        <v>1.7268243240000001</v>
      </c>
      <c r="D18" s="94" t="s">
        <v>249</v>
      </c>
      <c r="E18" s="442">
        <f t="shared" si="0"/>
        <v>0</v>
      </c>
      <c r="F18" s="105">
        <v>3</v>
      </c>
      <c r="G18" s="136"/>
      <c r="H18" s="439" t="s">
        <v>270</v>
      </c>
      <c r="I18" s="29"/>
      <c r="J18" s="449">
        <v>2.2828571430000002</v>
      </c>
      <c r="K18" s="94" t="s">
        <v>249</v>
      </c>
      <c r="L18" s="455">
        <f t="shared" ref="L18:L19" si="2">(I18*J18)/1000</f>
        <v>0</v>
      </c>
      <c r="M18" s="396"/>
      <c r="N18" s="105">
        <v>3</v>
      </c>
      <c r="O18" s="52"/>
    </row>
    <row r="19" spans="1:15" x14ac:dyDescent="0.35">
      <c r="A19" s="95" t="s">
        <v>271</v>
      </c>
      <c r="B19" s="96"/>
      <c r="C19" s="441">
        <v>14.67</v>
      </c>
      <c r="D19" s="94" t="s">
        <v>249</v>
      </c>
      <c r="E19" s="442">
        <f t="shared" si="0"/>
        <v>0</v>
      </c>
      <c r="F19" s="105">
        <v>3</v>
      </c>
      <c r="G19" s="53"/>
      <c r="H19" s="440" t="s">
        <v>272</v>
      </c>
      <c r="I19" s="29"/>
      <c r="J19" s="449">
        <v>2.34</v>
      </c>
      <c r="K19" s="94" t="s">
        <v>249</v>
      </c>
      <c r="L19" s="455">
        <f t="shared" si="2"/>
        <v>0</v>
      </c>
      <c r="M19" s="396"/>
      <c r="N19" s="105">
        <v>3</v>
      </c>
      <c r="O19" s="53"/>
    </row>
    <row r="20" spans="1:15" x14ac:dyDescent="0.35">
      <c r="A20" s="45" t="s">
        <v>273</v>
      </c>
      <c r="B20" s="96"/>
      <c r="C20" s="441">
        <v>1.86</v>
      </c>
      <c r="D20" s="94" t="s">
        <v>249</v>
      </c>
      <c r="E20" s="442">
        <f t="shared" si="0"/>
        <v>0</v>
      </c>
      <c r="F20" s="105">
        <v>3</v>
      </c>
      <c r="G20" s="136"/>
      <c r="H20" s="434" t="s">
        <v>274</v>
      </c>
      <c r="I20" s="91"/>
      <c r="J20" s="456"/>
      <c r="K20" s="457"/>
      <c r="L20" s="432"/>
      <c r="M20" s="395"/>
      <c r="N20" s="459"/>
      <c r="O20" s="138"/>
    </row>
    <row r="21" spans="1:15" x14ac:dyDescent="0.35">
      <c r="A21" s="435" t="s">
        <v>275</v>
      </c>
      <c r="B21" s="97"/>
      <c r="C21" s="441">
        <v>1.93</v>
      </c>
      <c r="D21" s="94" t="s">
        <v>249</v>
      </c>
      <c r="E21" s="442">
        <f t="shared" si="0"/>
        <v>0</v>
      </c>
      <c r="F21" s="105">
        <v>3</v>
      </c>
      <c r="G21" s="136"/>
      <c r="H21" s="437" t="s">
        <v>525</v>
      </c>
      <c r="I21" s="93"/>
      <c r="J21" s="444">
        <v>0.56999999999999995</v>
      </c>
      <c r="K21" s="94" t="s">
        <v>249</v>
      </c>
      <c r="L21" s="455">
        <f t="shared" ref="L21:L22" si="3">(I21*J21)/1000</f>
        <v>0</v>
      </c>
      <c r="M21" s="396"/>
      <c r="N21" s="105">
        <v>3</v>
      </c>
      <c r="O21" s="53"/>
    </row>
    <row r="22" spans="1:15" x14ac:dyDescent="0.35">
      <c r="A22" s="20" t="s">
        <v>276</v>
      </c>
      <c r="B22" s="93"/>
      <c r="C22" s="441">
        <v>5.21</v>
      </c>
      <c r="D22" s="94" t="s">
        <v>249</v>
      </c>
      <c r="E22" s="442">
        <f t="shared" si="0"/>
        <v>0</v>
      </c>
      <c r="F22" s="105">
        <v>3</v>
      </c>
      <c r="G22" s="136"/>
      <c r="H22" s="437" t="s">
        <v>277</v>
      </c>
      <c r="I22" s="97"/>
      <c r="J22" s="444">
        <v>0.33750000000000002</v>
      </c>
      <c r="K22" s="94" t="s">
        <v>249</v>
      </c>
      <c r="L22" s="455">
        <f t="shared" si="3"/>
        <v>0</v>
      </c>
      <c r="M22" s="396"/>
      <c r="N22" s="105">
        <v>3</v>
      </c>
      <c r="O22" s="52"/>
    </row>
    <row r="23" spans="1:15" x14ac:dyDescent="0.35">
      <c r="A23" s="95" t="s">
        <v>278</v>
      </c>
      <c r="B23" s="93"/>
      <c r="C23" s="441">
        <v>6.6349999999999998</v>
      </c>
      <c r="D23" s="94" t="s">
        <v>249</v>
      </c>
      <c r="E23" s="442">
        <f t="shared" si="0"/>
        <v>0</v>
      </c>
      <c r="F23" s="105">
        <v>3</v>
      </c>
      <c r="G23" s="136"/>
      <c r="H23" s="453" t="s">
        <v>279</v>
      </c>
      <c r="I23" s="92"/>
      <c r="J23" s="430"/>
      <c r="K23" s="458"/>
      <c r="L23" s="432"/>
      <c r="M23" s="395"/>
      <c r="N23" s="427"/>
      <c r="O23" s="135"/>
    </row>
    <row r="24" spans="1:15" x14ac:dyDescent="0.35">
      <c r="A24" s="436" t="s">
        <v>280</v>
      </c>
      <c r="B24" s="91"/>
      <c r="C24" s="424"/>
      <c r="D24" s="425"/>
      <c r="E24" s="426"/>
      <c r="F24" s="427"/>
      <c r="G24" s="137"/>
      <c r="H24" s="439" t="s">
        <v>281</v>
      </c>
      <c r="I24" s="29"/>
      <c r="J24" s="540">
        <v>3.4460000000000002</v>
      </c>
      <c r="K24" s="94" t="s">
        <v>249</v>
      </c>
      <c r="L24" s="455">
        <f t="shared" ref="L24:L31" si="4">(I24*J24)/1000</f>
        <v>0</v>
      </c>
      <c r="M24" s="396"/>
      <c r="N24" s="105">
        <v>3</v>
      </c>
      <c r="O24" s="53"/>
    </row>
    <row r="25" spans="1:15" ht="14.15" customHeight="1" x14ac:dyDescent="0.35">
      <c r="A25" s="437" t="s">
        <v>280</v>
      </c>
      <c r="B25" s="93"/>
      <c r="C25" s="444">
        <v>1.8</v>
      </c>
      <c r="D25" s="94" t="s">
        <v>249</v>
      </c>
      <c r="E25" s="442">
        <f t="shared" si="0"/>
        <v>0</v>
      </c>
      <c r="F25" s="105">
        <v>3</v>
      </c>
      <c r="G25" s="53"/>
      <c r="H25" s="440" t="s">
        <v>282</v>
      </c>
      <c r="I25" s="29"/>
      <c r="J25" s="540">
        <v>1.26</v>
      </c>
      <c r="K25" s="94" t="s">
        <v>249</v>
      </c>
      <c r="L25" s="455">
        <f t="shared" si="4"/>
        <v>0</v>
      </c>
      <c r="M25" s="396"/>
      <c r="N25" s="105">
        <v>3</v>
      </c>
      <c r="O25" s="53"/>
    </row>
    <row r="26" spans="1:15" x14ac:dyDescent="0.35">
      <c r="A26" s="436" t="s">
        <v>283</v>
      </c>
      <c r="B26" s="91"/>
      <c r="C26" s="445"/>
      <c r="D26" s="446"/>
      <c r="E26" s="426"/>
      <c r="F26" s="427"/>
      <c r="G26" s="137"/>
      <c r="H26" s="439" t="s">
        <v>526</v>
      </c>
      <c r="I26" s="29"/>
      <c r="J26" s="762">
        <v>1.91</v>
      </c>
      <c r="K26" s="94" t="s">
        <v>249</v>
      </c>
      <c r="L26" s="455">
        <f t="shared" si="4"/>
        <v>0</v>
      </c>
      <c r="M26" s="396"/>
      <c r="N26" s="105">
        <v>3</v>
      </c>
      <c r="O26" s="53"/>
    </row>
    <row r="27" spans="1:15" x14ac:dyDescent="0.35">
      <c r="A27" s="20" t="s">
        <v>284</v>
      </c>
      <c r="B27" s="93"/>
      <c r="C27" s="441">
        <v>2.52</v>
      </c>
      <c r="D27" s="94" t="s">
        <v>249</v>
      </c>
      <c r="E27" s="442">
        <f t="shared" si="0"/>
        <v>0</v>
      </c>
      <c r="F27" s="105">
        <v>3</v>
      </c>
      <c r="G27" s="53"/>
      <c r="H27" s="440" t="s">
        <v>527</v>
      </c>
      <c r="I27" s="58"/>
      <c r="J27" s="762">
        <v>1.4</v>
      </c>
      <c r="K27" s="94" t="s">
        <v>249</v>
      </c>
      <c r="L27" s="455">
        <f t="shared" si="4"/>
        <v>0</v>
      </c>
      <c r="M27" s="396"/>
      <c r="N27" s="105">
        <v>3</v>
      </c>
      <c r="O27" s="53"/>
    </row>
    <row r="28" spans="1:15" x14ac:dyDescent="0.35">
      <c r="A28" s="95" t="s">
        <v>286</v>
      </c>
      <c r="B28" s="93"/>
      <c r="C28" s="441">
        <v>1.75</v>
      </c>
      <c r="D28" s="94" t="s">
        <v>249</v>
      </c>
      <c r="E28" s="442">
        <f t="shared" si="0"/>
        <v>0</v>
      </c>
      <c r="F28" s="105">
        <v>3</v>
      </c>
      <c r="G28" s="136"/>
      <c r="H28" s="439" t="s">
        <v>528</v>
      </c>
      <c r="I28" s="58"/>
      <c r="J28" s="762">
        <v>5.07</v>
      </c>
      <c r="K28" s="94" t="s">
        <v>249</v>
      </c>
      <c r="L28" s="455">
        <f t="shared" si="4"/>
        <v>0</v>
      </c>
      <c r="M28" s="396"/>
      <c r="N28" s="105">
        <v>3</v>
      </c>
      <c r="O28" s="53"/>
    </row>
    <row r="29" spans="1:15" x14ac:dyDescent="0.35">
      <c r="A29" s="437" t="s">
        <v>288</v>
      </c>
      <c r="B29" s="93"/>
      <c r="C29" s="441">
        <v>0.21</v>
      </c>
      <c r="D29" s="94" t="s">
        <v>249</v>
      </c>
      <c r="E29" s="442">
        <f t="shared" si="0"/>
        <v>0</v>
      </c>
      <c r="F29" s="105">
        <v>3</v>
      </c>
      <c r="G29" s="53"/>
      <c r="H29" s="440" t="s">
        <v>285</v>
      </c>
      <c r="I29" s="58"/>
      <c r="J29" s="762">
        <v>2.1131034479999999</v>
      </c>
      <c r="K29" s="94" t="s">
        <v>249</v>
      </c>
      <c r="L29" s="455">
        <f t="shared" si="4"/>
        <v>0</v>
      </c>
      <c r="M29" s="396"/>
      <c r="N29" s="105">
        <v>3</v>
      </c>
      <c r="O29" s="53"/>
    </row>
    <row r="30" spans="1:15" x14ac:dyDescent="0.35">
      <c r="A30" s="438" t="s">
        <v>290</v>
      </c>
      <c r="B30" s="92"/>
      <c r="C30" s="429"/>
      <c r="D30" s="447"/>
      <c r="E30" s="426"/>
      <c r="F30" s="448"/>
      <c r="G30" s="135"/>
      <c r="H30" s="440" t="s">
        <v>287</v>
      </c>
      <c r="I30" s="58"/>
      <c r="J30" s="762">
        <v>0.91604651199999998</v>
      </c>
      <c r="K30" s="94" t="s">
        <v>249</v>
      </c>
      <c r="L30" s="455">
        <f t="shared" si="4"/>
        <v>0</v>
      </c>
      <c r="M30" s="396"/>
      <c r="N30" s="105">
        <v>3</v>
      </c>
      <c r="O30" s="53"/>
    </row>
    <row r="31" spans="1:15" x14ac:dyDescent="0.35">
      <c r="A31" s="439" t="s">
        <v>291</v>
      </c>
      <c r="B31" s="93"/>
      <c r="C31" s="449">
        <v>1</v>
      </c>
      <c r="D31" s="94" t="s">
        <v>251</v>
      </c>
      <c r="E31" s="442">
        <f t="shared" ref="E31:E41" si="5">(B31*C31)/1000</f>
        <v>0</v>
      </c>
      <c r="F31" s="105">
        <v>3</v>
      </c>
      <c r="G31" s="53"/>
      <c r="H31" s="440" t="s">
        <v>289</v>
      </c>
      <c r="I31" s="97"/>
      <c r="J31" s="444">
        <v>1.361111111</v>
      </c>
      <c r="K31" s="94" t="s">
        <v>249</v>
      </c>
      <c r="L31" s="455">
        <f t="shared" si="4"/>
        <v>0</v>
      </c>
      <c r="M31" s="396"/>
      <c r="N31" s="105">
        <v>3</v>
      </c>
      <c r="O31" s="53"/>
    </row>
    <row r="32" spans="1:15" x14ac:dyDescent="0.35">
      <c r="A32" s="440" t="s">
        <v>293</v>
      </c>
      <c r="B32" s="29"/>
      <c r="C32" s="449">
        <v>1.486</v>
      </c>
      <c r="D32" s="94" t="s">
        <v>249</v>
      </c>
      <c r="E32" s="442">
        <f t="shared" si="5"/>
        <v>0</v>
      </c>
      <c r="F32" s="105">
        <v>3</v>
      </c>
      <c r="G32" s="53"/>
      <c r="H32" s="454" t="s">
        <v>529</v>
      </c>
      <c r="I32" s="97"/>
      <c r="J32" s="444">
        <v>6.95</v>
      </c>
      <c r="K32" s="94" t="s">
        <v>249</v>
      </c>
      <c r="L32" s="455">
        <f t="shared" ref="L32:L41" si="6">(I32*J32)/1000</f>
        <v>0</v>
      </c>
      <c r="M32" s="396"/>
      <c r="N32" s="105">
        <v>3</v>
      </c>
      <c r="O32" s="53"/>
    </row>
    <row r="33" spans="1:20" x14ac:dyDescent="0.35">
      <c r="A33" s="439" t="s">
        <v>295</v>
      </c>
      <c r="B33" s="29"/>
      <c r="C33" s="450">
        <v>1.1000000000000001</v>
      </c>
      <c r="D33" s="94" t="s">
        <v>251</v>
      </c>
      <c r="E33" s="442">
        <f t="shared" si="5"/>
        <v>0</v>
      </c>
      <c r="F33" s="105">
        <v>3</v>
      </c>
      <c r="G33" s="53"/>
      <c r="H33" s="454" t="s">
        <v>530</v>
      </c>
      <c r="I33" s="97"/>
      <c r="J33" s="444">
        <v>3.5355555559999998</v>
      </c>
      <c r="K33" s="94" t="s">
        <v>249</v>
      </c>
      <c r="L33" s="455">
        <f t="shared" si="6"/>
        <v>0</v>
      </c>
      <c r="M33" s="396"/>
      <c r="N33" s="105">
        <v>3</v>
      </c>
      <c r="O33" s="53"/>
    </row>
    <row r="34" spans="1:20" x14ac:dyDescent="0.35">
      <c r="A34" s="440" t="s">
        <v>297</v>
      </c>
      <c r="B34" s="29"/>
      <c r="C34" s="450">
        <v>2.1</v>
      </c>
      <c r="D34" s="94" t="s">
        <v>251</v>
      </c>
      <c r="E34" s="442">
        <f t="shared" si="5"/>
        <v>0</v>
      </c>
      <c r="F34" s="105">
        <v>3</v>
      </c>
      <c r="G34" s="763"/>
      <c r="H34" s="660" t="s">
        <v>292</v>
      </c>
      <c r="I34" s="672"/>
      <c r="J34" s="677">
        <v>6.4</v>
      </c>
      <c r="K34" s="94" t="s">
        <v>249</v>
      </c>
      <c r="L34" s="455">
        <f t="shared" si="6"/>
        <v>0</v>
      </c>
      <c r="M34" s="356"/>
      <c r="N34" s="105">
        <v>3</v>
      </c>
      <c r="O34" s="53"/>
    </row>
    <row r="35" spans="1:20" x14ac:dyDescent="0.35">
      <c r="A35" s="28"/>
      <c r="B35" s="29"/>
      <c r="C35" s="673"/>
      <c r="D35" s="674"/>
      <c r="E35" s="675">
        <f>(B35*C35)/1000</f>
        <v>0</v>
      </c>
      <c r="F35" s="676"/>
      <c r="G35" s="763"/>
      <c r="H35" s="680" t="s">
        <v>294</v>
      </c>
      <c r="I35" s="672"/>
      <c r="J35" s="681">
        <v>20.81</v>
      </c>
      <c r="K35" s="94" t="s">
        <v>249</v>
      </c>
      <c r="L35" s="679">
        <f t="shared" si="6"/>
        <v>0</v>
      </c>
      <c r="M35" s="356"/>
      <c r="N35" s="105">
        <v>3</v>
      </c>
      <c r="O35" s="53"/>
    </row>
    <row r="36" spans="1:20" x14ac:dyDescent="0.35">
      <c r="A36" s="28"/>
      <c r="B36" s="29"/>
      <c r="C36" s="673"/>
      <c r="D36" s="674"/>
      <c r="E36" s="675">
        <f>(B36*C36)/1000</f>
        <v>0</v>
      </c>
      <c r="F36" s="676"/>
      <c r="G36" s="136"/>
      <c r="H36" s="680" t="s">
        <v>296</v>
      </c>
      <c r="I36" s="672"/>
      <c r="J36" s="681">
        <v>1.55</v>
      </c>
      <c r="K36" s="94" t="s">
        <v>249</v>
      </c>
      <c r="L36" s="679">
        <f t="shared" si="6"/>
        <v>0</v>
      </c>
      <c r="M36" s="356"/>
      <c r="N36" s="105">
        <v>3</v>
      </c>
      <c r="O36" s="53"/>
    </row>
    <row r="37" spans="1:20" x14ac:dyDescent="0.35">
      <c r="B37" s="29"/>
      <c r="C37" s="673"/>
      <c r="D37" s="674"/>
      <c r="E37" s="675"/>
      <c r="F37" s="676"/>
      <c r="G37" s="136"/>
      <c r="H37" s="680" t="s">
        <v>298</v>
      </c>
      <c r="I37" s="672"/>
      <c r="J37" s="681">
        <v>2.4750000000000001</v>
      </c>
      <c r="K37" s="94" t="s">
        <v>249</v>
      </c>
      <c r="L37" s="455">
        <f t="shared" si="6"/>
        <v>0</v>
      </c>
      <c r="M37" s="356"/>
      <c r="N37" s="105">
        <v>3</v>
      </c>
      <c r="O37" s="53"/>
    </row>
    <row r="38" spans="1:20" x14ac:dyDescent="0.35">
      <c r="A38" s="28"/>
      <c r="B38" s="29"/>
      <c r="C38" s="673"/>
      <c r="D38" s="674"/>
      <c r="E38" s="675"/>
      <c r="F38" s="676"/>
      <c r="G38" s="136"/>
      <c r="H38" s="680" t="s">
        <v>531</v>
      </c>
      <c r="I38" s="672"/>
      <c r="J38" s="681">
        <v>0.87</v>
      </c>
      <c r="K38" s="94" t="s">
        <v>249</v>
      </c>
      <c r="L38" s="455">
        <f t="shared" si="6"/>
        <v>0</v>
      </c>
      <c r="M38" s="356"/>
      <c r="N38" s="105">
        <v>3</v>
      </c>
      <c r="O38" s="53"/>
    </row>
    <row r="39" spans="1:20" x14ac:dyDescent="0.35">
      <c r="A39" s="28"/>
      <c r="B39" s="29"/>
      <c r="C39" s="673"/>
      <c r="D39" s="674"/>
      <c r="E39" s="675"/>
      <c r="F39" s="676"/>
      <c r="G39" s="136"/>
      <c r="H39" s="680" t="s">
        <v>532</v>
      </c>
      <c r="I39" s="672"/>
      <c r="J39" s="681">
        <v>1.08</v>
      </c>
      <c r="K39" s="94" t="s">
        <v>249</v>
      </c>
      <c r="L39" s="455">
        <f t="shared" si="6"/>
        <v>0</v>
      </c>
      <c r="M39" s="356"/>
      <c r="N39" s="105">
        <v>3</v>
      </c>
      <c r="O39" s="53"/>
    </row>
    <row r="40" spans="1:20" x14ac:dyDescent="0.35">
      <c r="A40" s="28"/>
      <c r="B40" s="29"/>
      <c r="C40" s="673"/>
      <c r="D40" s="674"/>
      <c r="E40" s="675"/>
      <c r="F40" s="676"/>
      <c r="G40" s="136"/>
      <c r="H40" s="680"/>
      <c r="I40" s="672"/>
      <c r="J40" s="681"/>
      <c r="K40" s="678"/>
      <c r="L40" s="679"/>
      <c r="M40" s="356"/>
      <c r="N40" s="53"/>
      <c r="O40" s="53"/>
    </row>
    <row r="41" spans="1:20" x14ac:dyDescent="0.35">
      <c r="A41" s="28"/>
      <c r="B41" s="29"/>
      <c r="C41" s="673"/>
      <c r="D41" s="674"/>
      <c r="E41" s="675">
        <f t="shared" si="5"/>
        <v>0</v>
      </c>
      <c r="F41" s="676"/>
      <c r="G41" s="136"/>
      <c r="H41" s="680"/>
      <c r="I41" s="672"/>
      <c r="J41" s="681"/>
      <c r="K41" s="678"/>
      <c r="L41" s="679">
        <f t="shared" si="6"/>
        <v>0</v>
      </c>
      <c r="M41" s="356"/>
      <c r="N41" s="53"/>
      <c r="O41" s="53"/>
    </row>
    <row r="42" spans="1:20" x14ac:dyDescent="0.35">
      <c r="A42" s="460" t="s">
        <v>299</v>
      </c>
      <c r="B42" s="60"/>
      <c r="C42" s="61"/>
      <c r="D42" s="61"/>
      <c r="E42" s="711">
        <f>SUM(E5:E40)</f>
        <v>0</v>
      </c>
      <c r="F42" s="683">
        <f>SUM(F4:F34)/24</f>
        <v>3.125</v>
      </c>
      <c r="G42" s="684">
        <f>SUM(G4:G34)/24</f>
        <v>0</v>
      </c>
      <c r="H42" s="461"/>
      <c r="I42" s="61"/>
      <c r="J42" s="62"/>
      <c r="K42" s="462" t="s">
        <v>207</v>
      </c>
      <c r="L42" s="63">
        <f>SUM(L5:L39)</f>
        <v>0</v>
      </c>
      <c r="M42" s="463"/>
      <c r="N42" s="639">
        <f>SUM(N4:N34)/25</f>
        <v>3</v>
      </c>
      <c r="O42" s="639">
        <f>SUM(O4:O34)/25</f>
        <v>0</v>
      </c>
      <c r="T42" s="720"/>
    </row>
    <row r="43" spans="1:20" x14ac:dyDescent="0.35">
      <c r="A43" s="464"/>
      <c r="B43" s="465"/>
      <c r="C43" s="465"/>
      <c r="D43" s="465"/>
      <c r="E43" s="466"/>
      <c r="F43" s="154"/>
      <c r="G43" s="154"/>
      <c r="H43" s="466"/>
      <c r="I43" s="465"/>
      <c r="J43" s="7"/>
      <c r="K43" s="467"/>
      <c r="L43" s="468"/>
      <c r="M43"/>
      <c r="N43" s="154"/>
      <c r="O43" s="154"/>
      <c r="T43" s="720"/>
    </row>
    <row r="44" spans="1:20" ht="31" x14ac:dyDescent="0.35">
      <c r="A44" s="469" t="s">
        <v>550</v>
      </c>
      <c r="B44" s="470" t="s">
        <v>300</v>
      </c>
      <c r="C44" s="471" t="s">
        <v>301</v>
      </c>
      <c r="D44" s="472"/>
      <c r="E44" s="473"/>
      <c r="F44" s="473"/>
      <c r="G44" s="473"/>
      <c r="H44" s="474"/>
      <c r="I44" s="471" t="s">
        <v>302</v>
      </c>
      <c r="J44" s="475" t="s">
        <v>303</v>
      </c>
      <c r="K44" s="476"/>
      <c r="L44" s="477"/>
      <c r="M44" s="114" t="s">
        <v>48</v>
      </c>
      <c r="N44" s="118"/>
      <c r="O44" s="95"/>
      <c r="S44" s="720"/>
      <c r="T44" s="720"/>
    </row>
    <row r="45" spans="1:20" x14ac:dyDescent="0.35">
      <c r="A45" s="478" t="s">
        <v>304</v>
      </c>
      <c r="B45" s="98"/>
      <c r="C45" s="481">
        <v>1.3160000000000001</v>
      </c>
      <c r="D45" s="94" t="s">
        <v>305</v>
      </c>
      <c r="E45" s="482">
        <f t="shared" ref="E45:E47" si="7">(B45*C45)/1000</f>
        <v>0</v>
      </c>
      <c r="F45" s="350">
        <v>4</v>
      </c>
      <c r="G45" s="53"/>
      <c r="H45" s="486"/>
      <c r="I45" s="99"/>
      <c r="J45" s="487">
        <v>0.15144933732364257</v>
      </c>
      <c r="K45" s="121" t="s">
        <v>306</v>
      </c>
      <c r="L45" s="488">
        <f t="shared" ref="L45:L47" si="8">(I45*J45)/1000</f>
        <v>0</v>
      </c>
      <c r="M45" s="403"/>
      <c r="N45" s="105">
        <v>4</v>
      </c>
      <c r="O45" s="53"/>
      <c r="S45" s="719"/>
      <c r="T45" s="719"/>
    </row>
    <row r="46" spans="1:20" x14ac:dyDescent="0.35">
      <c r="A46" s="479" t="s">
        <v>307</v>
      </c>
      <c r="B46" s="100"/>
      <c r="C46" s="483">
        <v>2.2000000000000002</v>
      </c>
      <c r="D46" s="94" t="s">
        <v>308</v>
      </c>
      <c r="E46" s="484">
        <f t="shared" si="7"/>
        <v>0</v>
      </c>
      <c r="F46" s="350">
        <v>4</v>
      </c>
      <c r="G46" s="53"/>
      <c r="H46" s="101"/>
      <c r="I46" s="102"/>
      <c r="J46" s="487">
        <v>0.15144933732364257</v>
      </c>
      <c r="K46" s="105" t="s">
        <v>306</v>
      </c>
      <c r="L46" s="485">
        <f t="shared" si="8"/>
        <v>0</v>
      </c>
      <c r="M46" s="404"/>
      <c r="N46" s="105">
        <v>4</v>
      </c>
      <c r="O46" s="53"/>
      <c r="S46" s="719"/>
    </row>
    <row r="47" spans="1:20" ht="31" x14ac:dyDescent="0.35">
      <c r="A47" s="480" t="s">
        <v>309</v>
      </c>
      <c r="B47" s="100"/>
      <c r="C47" s="483">
        <v>2.2000000000000002</v>
      </c>
      <c r="D47" s="94" t="s">
        <v>308</v>
      </c>
      <c r="E47" s="482">
        <f t="shared" si="7"/>
        <v>0</v>
      </c>
      <c r="F47" s="350">
        <v>4</v>
      </c>
      <c r="G47" s="53"/>
      <c r="H47" s="101"/>
      <c r="I47" s="102"/>
      <c r="J47" s="487">
        <v>0.15144933732364257</v>
      </c>
      <c r="K47" s="121" t="s">
        <v>306</v>
      </c>
      <c r="L47" s="485">
        <f t="shared" si="8"/>
        <v>0</v>
      </c>
      <c r="M47" s="401"/>
      <c r="N47" s="105">
        <v>4</v>
      </c>
      <c r="O47" s="53"/>
      <c r="S47" s="719"/>
    </row>
    <row r="48" spans="1:20" x14ac:dyDescent="0.35">
      <c r="A48" s="397" t="s">
        <v>310</v>
      </c>
      <c r="B48" s="398"/>
      <c r="C48" s="398"/>
      <c r="D48" s="405"/>
      <c r="E48" s="710">
        <f>SUM(E45:E47)</f>
        <v>0</v>
      </c>
      <c r="F48" s="639">
        <f>SUM(F45:F47)/3</f>
        <v>4</v>
      </c>
      <c r="G48" s="639">
        <f>SUM(G45:G47)/3</f>
        <v>0</v>
      </c>
      <c r="H48" s="406"/>
      <c r="I48" s="398"/>
      <c r="J48" s="399"/>
      <c r="K48" s="400"/>
      <c r="L48" s="359">
        <f>SUM(L45:L47)</f>
        <v>0</v>
      </c>
      <c r="M48" s="396"/>
      <c r="N48" s="639">
        <f>SUM(N45:N47)/3</f>
        <v>4</v>
      </c>
      <c r="O48" s="639">
        <f>SUM(O45:O47)/3</f>
        <v>0</v>
      </c>
    </row>
    <row r="49" spans="1:12" x14ac:dyDescent="0.35">
      <c r="A49" s="402"/>
      <c r="B49" s="407"/>
      <c r="C49" s="407"/>
      <c r="D49" s="407"/>
      <c r="E49" s="408"/>
      <c r="F49" s="408"/>
      <c r="G49" s="408"/>
      <c r="H49" s="698" t="s">
        <v>311</v>
      </c>
      <c r="I49" s="699"/>
      <c r="J49" s="399"/>
      <c r="K49" s="700" t="s">
        <v>207</v>
      </c>
      <c r="L49" s="701">
        <f>E42+L42+E48+L48</f>
        <v>0</v>
      </c>
    </row>
    <row r="50" spans="1:12" x14ac:dyDescent="0.35">
      <c r="A50" s="409"/>
      <c r="B50" s="364"/>
      <c r="C50" s="364"/>
      <c r="D50" s="364"/>
      <c r="E50" s="364"/>
      <c r="F50" s="364"/>
      <c r="G50" s="364"/>
      <c r="H50" s="364"/>
      <c r="I50" s="364"/>
    </row>
    <row r="51" spans="1:12" x14ac:dyDescent="0.35">
      <c r="A51" s="410"/>
      <c r="B51" s="411"/>
      <c r="C51" s="411"/>
      <c r="D51" s="411"/>
      <c r="E51" s="411"/>
      <c r="F51" s="411"/>
      <c r="G51" s="411"/>
      <c r="H51" s="411"/>
      <c r="I51" s="411"/>
    </row>
    <row r="52" spans="1:12" x14ac:dyDescent="0.35">
      <c r="A52" s="409"/>
      <c r="B52" s="364"/>
      <c r="C52" s="364"/>
      <c r="D52" s="364"/>
      <c r="E52" s="364"/>
      <c r="F52" s="364"/>
      <c r="G52" s="364"/>
      <c r="H52" s="364"/>
      <c r="I52" s="364"/>
    </row>
    <row r="53" spans="1:12" x14ac:dyDescent="0.35">
      <c r="A53" s="410"/>
      <c r="B53" s="411"/>
      <c r="C53" s="411"/>
      <c r="D53" s="411"/>
      <c r="E53" s="411"/>
      <c r="F53" s="411"/>
      <c r="G53" s="411"/>
      <c r="H53" s="411"/>
      <c r="I53" s="411"/>
    </row>
    <row r="54" spans="1:12" x14ac:dyDescent="0.35">
      <c r="A54" s="410"/>
      <c r="B54" s="411"/>
      <c r="C54" s="411"/>
      <c r="D54" s="411"/>
      <c r="E54" s="411"/>
      <c r="F54" s="411"/>
      <c r="G54" s="411"/>
      <c r="H54" s="411"/>
      <c r="I54" s="411"/>
    </row>
    <row r="55" spans="1:12" x14ac:dyDescent="0.35">
      <c r="A55" s="12"/>
      <c r="B55" s="13"/>
      <c r="C55" s="13"/>
      <c r="D55" s="13"/>
      <c r="E55" s="13"/>
      <c r="F55" s="13"/>
      <c r="G55" s="13"/>
      <c r="H55" s="13"/>
      <c r="I55" s="13"/>
    </row>
    <row r="56" spans="1:12" x14ac:dyDescent="0.35">
      <c r="A56" s="409"/>
      <c r="B56" s="364"/>
      <c r="C56" s="364"/>
      <c r="D56" s="364"/>
      <c r="E56" s="364"/>
      <c r="F56" s="364"/>
      <c r="G56" s="364"/>
      <c r="H56" s="364"/>
      <c r="I56" s="364"/>
    </row>
    <row r="57" spans="1:12" x14ac:dyDescent="0.35">
      <c r="A57" s="409"/>
      <c r="B57" s="364"/>
      <c r="C57" s="364"/>
      <c r="D57" s="364"/>
      <c r="E57" s="364"/>
      <c r="F57" s="364"/>
      <c r="G57" s="364"/>
      <c r="H57" s="364"/>
      <c r="I57" s="364"/>
    </row>
    <row r="58" spans="1:12" x14ac:dyDescent="0.35">
      <c r="A58" s="409"/>
      <c r="B58" s="364"/>
      <c r="C58" s="364"/>
      <c r="D58" s="364"/>
      <c r="E58" s="364"/>
      <c r="F58" s="364"/>
      <c r="G58" s="364"/>
      <c r="H58" s="364"/>
      <c r="I58" s="364"/>
    </row>
    <row r="59" spans="1:12" x14ac:dyDescent="0.35">
      <c r="A59" s="409"/>
      <c r="B59" s="364"/>
      <c r="C59" s="364"/>
      <c r="D59" s="364"/>
      <c r="E59" s="364"/>
      <c r="F59" s="364"/>
      <c r="G59" s="364"/>
      <c r="H59" s="364"/>
      <c r="I59" s="364"/>
    </row>
    <row r="60" spans="1:12" x14ac:dyDescent="0.35">
      <c r="A60" s="409"/>
      <c r="B60" s="364"/>
      <c r="C60" s="364"/>
      <c r="D60" s="364"/>
      <c r="E60" s="364"/>
      <c r="F60" s="364"/>
      <c r="G60" s="364"/>
      <c r="H60" s="364"/>
      <c r="I60" s="364"/>
    </row>
    <row r="61" spans="1:12" x14ac:dyDescent="0.35">
      <c r="A61" s="409"/>
      <c r="B61" s="364"/>
      <c r="C61" s="364"/>
      <c r="D61" s="364"/>
      <c r="E61" s="364"/>
      <c r="F61" s="364"/>
      <c r="G61" s="364"/>
      <c r="H61" s="364"/>
      <c r="I61" s="364"/>
    </row>
    <row r="62" spans="1:12" x14ac:dyDescent="0.35">
      <c r="A62" s="409"/>
      <c r="B62" s="364"/>
      <c r="C62" s="364"/>
      <c r="D62" s="364"/>
      <c r="E62" s="364"/>
      <c r="F62" s="364"/>
      <c r="G62" s="364"/>
      <c r="H62" s="364"/>
      <c r="I62" s="364"/>
    </row>
    <row r="63" spans="1:12" s="22" customFormat="1" x14ac:dyDescent="0.35">
      <c r="A63" s="86" t="s">
        <v>533</v>
      </c>
      <c r="C63" s="412"/>
      <c r="D63" s="413"/>
      <c r="E63" s="413"/>
      <c r="F63" s="413"/>
      <c r="G63" s="413"/>
      <c r="H63" s="413"/>
      <c r="I63" s="413"/>
      <c r="J63" s="153"/>
      <c r="K63" s="153"/>
      <c r="L63" s="153"/>
    </row>
    <row r="64" spans="1:12" s="22" customFormat="1" x14ac:dyDescent="0.35">
      <c r="A64" s="72" t="s">
        <v>313</v>
      </c>
      <c r="B64" s="413"/>
      <c r="C64" s="413"/>
      <c r="D64" s="413"/>
      <c r="E64" s="413"/>
      <c r="F64" s="413"/>
      <c r="G64" s="413"/>
      <c r="H64" s="413"/>
      <c r="I64" s="413"/>
      <c r="J64" s="153"/>
      <c r="K64" s="153"/>
      <c r="L64" s="153"/>
    </row>
    <row r="65" spans="1:12" s="22" customFormat="1" x14ac:dyDescent="0.35">
      <c r="A65" s="86" t="s">
        <v>314</v>
      </c>
      <c r="B65" s="159"/>
      <c r="C65" s="159"/>
      <c r="D65" s="159"/>
      <c r="E65" s="159"/>
      <c r="F65" s="159"/>
      <c r="G65" s="159"/>
      <c r="H65" s="159"/>
      <c r="I65" s="159"/>
      <c r="J65" s="153"/>
      <c r="K65" s="153"/>
      <c r="L65" s="153"/>
    </row>
    <row r="66" spans="1:12" s="22" customFormat="1" x14ac:dyDescent="0.35">
      <c r="A66" s="158" t="s">
        <v>315</v>
      </c>
      <c r="B66" s="159"/>
      <c r="C66" s="159"/>
      <c r="D66" s="159"/>
      <c r="E66" s="159"/>
      <c r="F66" s="159"/>
      <c r="G66" s="159"/>
      <c r="H66" s="159"/>
      <c r="I66" s="159"/>
      <c r="J66" s="153"/>
      <c r="K66" s="153"/>
      <c r="L66" s="153"/>
    </row>
    <row r="67" spans="1:12" s="22" customFormat="1" x14ac:dyDescent="0.35">
      <c r="A67" s="90" t="s">
        <v>316</v>
      </c>
      <c r="B67" s="413"/>
      <c r="C67" s="413"/>
      <c r="D67" s="413"/>
      <c r="E67" s="413"/>
      <c r="F67" s="413"/>
      <c r="G67" s="413"/>
      <c r="H67" s="413"/>
      <c r="I67" s="413"/>
      <c r="J67" s="153"/>
      <c r="K67" s="153"/>
      <c r="L67" s="153"/>
    </row>
    <row r="68" spans="1:12" s="22" customFormat="1" x14ac:dyDescent="0.35">
      <c r="A68" s="90"/>
      <c r="B68" s="159"/>
      <c r="C68" s="159"/>
      <c r="D68" s="159"/>
      <c r="E68" s="159"/>
      <c r="F68" s="159"/>
      <c r="G68" s="159"/>
      <c r="H68" s="159"/>
      <c r="I68" s="159"/>
      <c r="J68" s="153"/>
      <c r="K68" s="153"/>
      <c r="L68" s="153"/>
    </row>
    <row r="69" spans="1:12" s="22" customFormat="1" ht="15" customHeight="1" x14ac:dyDescent="0.35">
      <c r="A69" s="363" t="s">
        <v>317</v>
      </c>
      <c r="C69" s="412"/>
      <c r="D69" s="413"/>
      <c r="E69" s="413"/>
      <c r="F69" s="413"/>
      <c r="G69" s="153"/>
      <c r="H69" s="153"/>
      <c r="I69" s="153"/>
      <c r="J69" s="123"/>
    </row>
    <row r="70" spans="1:12" s="22" customFormat="1" x14ac:dyDescent="0.35">
      <c r="A70" s="158" t="s">
        <v>216</v>
      </c>
      <c r="B70" s="159"/>
      <c r="C70" s="159"/>
      <c r="D70" s="159"/>
      <c r="E70" s="159"/>
      <c r="F70" s="159"/>
      <c r="G70" s="153"/>
      <c r="H70" s="153"/>
      <c r="I70" s="153"/>
      <c r="J70" s="123"/>
    </row>
    <row r="71" spans="1:12" x14ac:dyDescent="0.35">
      <c r="A71" s="723" t="s">
        <v>217</v>
      </c>
    </row>
    <row r="72" spans="1:12" x14ac:dyDescent="0.35">
      <c r="A72" s="1" t="s">
        <v>318</v>
      </c>
    </row>
    <row r="73" spans="1:12" x14ac:dyDescent="0.35">
      <c r="A73" s="1" t="s">
        <v>472</v>
      </c>
    </row>
  </sheetData>
  <sheetProtection algorithmName="SHA-512" hashValue="rbJVL+stoXEgyKEwRBMSohoa+zTqTGXoSEsnXQQHwYg543Mm9cr32qUJXbRyBEFPyFk5Ddg+kd9/CeUNiQGN8Q==" saltValue="kKHIETFbjWvFLbFGRjGX5Q==" spinCount="100000" sheet="1" objects="1" scenarios="1"/>
  <protectedRanges>
    <protectedRange sqref="I12:J19 B30:C41 J6:J11 B5:B29 I5:I11 I20:I41" name="Ostetut polttoaineet_1"/>
  </protectedRanges>
  <phoneticPr fontId="14" type="noConversion"/>
  <pageMargins left="0.7" right="0.7" top="0.75" bottom="0.75" header="0.3" footer="0.3"/>
  <pageSetup paperSize="8" fitToWidth="0" fitToHeight="0" orientation="landscape" horizontalDpi="360" verticalDpi="360" r:id="rId1"/>
  <ignoredErrors>
    <ignoredError sqref="N44:O44 N48:O48 N45:N47 E48:G48 N42:O42 F42:G42 L48:L49 L41 E41 L35:L36"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iconSet" priority="9" id="{4FD518A6-E333-454F-847B-F0328605D7B9}">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F45:F47</xm:sqref>
        </x14:conditionalFormatting>
        <x14:conditionalFormatting xmlns:xm="http://schemas.microsoft.com/office/excel/2006/main">
          <x14:cfRule type="iconSet" priority="10" id="{381F992B-C9AD-4CB6-B5DD-1FEA5FBD7FF6}">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F2:G2</xm:sqref>
        </x14:conditionalFormatting>
        <x14:conditionalFormatting xmlns:xm="http://schemas.microsoft.com/office/excel/2006/main">
          <x14:cfRule type="iconSet" priority="12" id="{83263F72-BCA4-4328-89D7-A80970EE3368}">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F5:G43</xm:sqref>
        </x14:conditionalFormatting>
        <x14:conditionalFormatting xmlns:xm="http://schemas.microsoft.com/office/excel/2006/main">
          <x14:cfRule type="iconSet" priority="7" id="{DE75065E-6291-46BB-AA8F-4EC9376B4654}">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F48:G48</xm:sqref>
        </x14:conditionalFormatting>
        <x14:conditionalFormatting xmlns:xm="http://schemas.microsoft.com/office/excel/2006/main">
          <x14:cfRule type="iconSet" priority="8" id="{D2225544-71E3-4D07-9A7B-AFDFBA577A87}">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G45:G47</xm:sqref>
        </x14:conditionalFormatting>
        <x14:conditionalFormatting xmlns:xm="http://schemas.microsoft.com/office/excel/2006/main">
          <x14:cfRule type="iconSet" priority="11" id="{F889D120-37C8-4E9F-AA3E-0E3F5A90A54D}">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N1:N2</xm:sqref>
        </x14:conditionalFormatting>
        <x14:conditionalFormatting xmlns:xm="http://schemas.microsoft.com/office/excel/2006/main">
          <x14:cfRule type="iconSet" priority="6" id="{E35DCD59-D426-4FFE-90B3-6733C000FB0F}">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N6:N10</xm:sqref>
        </x14:conditionalFormatting>
        <x14:conditionalFormatting xmlns:xm="http://schemas.microsoft.com/office/excel/2006/main">
          <x14:cfRule type="iconSet" priority="5" id="{142C81C6-9F5A-4C36-B8D8-009C62E80739}">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N12:N16</xm:sqref>
        </x14:conditionalFormatting>
        <x14:conditionalFormatting xmlns:xm="http://schemas.microsoft.com/office/excel/2006/main">
          <x14:cfRule type="iconSet" priority="4" id="{FCF81518-32D0-4F20-8A03-BF4EA91DC827}">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N18:N19</xm:sqref>
        </x14:conditionalFormatting>
        <x14:conditionalFormatting xmlns:xm="http://schemas.microsoft.com/office/excel/2006/main">
          <x14:cfRule type="iconSet" priority="3" id="{F1D75A26-0E47-4C80-8AF0-E8A37B39BE94}">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N21:N22</xm:sqref>
        </x14:conditionalFormatting>
        <x14:conditionalFormatting xmlns:xm="http://schemas.microsoft.com/office/excel/2006/main">
          <x14:cfRule type="iconSet" priority="2" id="{8B062041-B1A0-4108-A3F9-7BE155BF9BB2}">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N24:N33</xm:sqref>
        </x14:conditionalFormatting>
        <x14:conditionalFormatting xmlns:xm="http://schemas.microsoft.com/office/excel/2006/main">
          <x14:cfRule type="iconSet" priority="1" id="{AB9815A4-A4F5-45C0-807E-C6AFEEC80FD2}">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N34:N39</xm:sqref>
        </x14:conditionalFormatting>
        <x14:conditionalFormatting xmlns:xm="http://schemas.microsoft.com/office/excel/2006/main">
          <x14:cfRule type="iconSet" priority="17" id="{F909283A-B528-497E-951B-FCFC89B7DA9F}">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N5:O5 N11:O11 O6:O10 N17:O17 O12:O16 N20:O20 O18:O19 N23:O23 O21:O22 N40:O43 O24:O39</xm:sqref>
        </x14:conditionalFormatting>
        <x14:conditionalFormatting xmlns:xm="http://schemas.microsoft.com/office/excel/2006/main">
          <x14:cfRule type="iconSet" priority="16" id="{ED6756FF-F792-4702-B33F-FBF3A7AEE39B}">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N45:O48</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19AB8-3CC5-46B4-B97A-3719D70D6C49}">
  <dimension ref="A1:N60"/>
  <sheetViews>
    <sheetView showGridLines="0" zoomScale="70" zoomScaleNormal="70" workbookViewId="0">
      <selection activeCell="G8" sqref="G8"/>
    </sheetView>
  </sheetViews>
  <sheetFormatPr defaultColWidth="8.54296875" defaultRowHeight="15.5" x14ac:dyDescent="0.35"/>
  <cols>
    <col min="1" max="1" width="90.36328125" style="1" customWidth="1"/>
    <col min="2" max="2" width="13.90625" style="1" customWidth="1"/>
    <col min="3" max="3" width="14.453125" style="1" customWidth="1"/>
    <col min="4" max="4" width="11.90625" style="1" customWidth="1"/>
    <col min="5" max="5" width="20.453125" style="1" customWidth="1"/>
    <col min="6" max="6" width="14" style="1" customWidth="1"/>
    <col min="7" max="7" width="15" style="1" customWidth="1"/>
    <col min="8" max="8" width="9.54296875" style="1" customWidth="1"/>
    <col min="9" max="9" width="54.54296875" style="1" customWidth="1"/>
    <col min="10" max="10" width="41.453125" style="1" customWidth="1"/>
    <col min="11" max="12" width="11.453125" style="22" customWidth="1"/>
    <col min="13" max="13" width="17.54296875" style="22" customWidth="1"/>
    <col min="14" max="17" width="3.6328125" style="1" customWidth="1"/>
    <col min="18" max="16384" width="8.54296875" style="1"/>
  </cols>
  <sheetData>
    <row r="1" spans="1:14" ht="53.9" customHeight="1" x14ac:dyDescent="0.35">
      <c r="A1" s="749" t="s">
        <v>520</v>
      </c>
      <c r="B1" s="750"/>
      <c r="C1" s="750"/>
      <c r="D1" s="750"/>
      <c r="E1" s="750"/>
      <c r="F1" s="750"/>
      <c r="G1" s="750"/>
      <c r="H1" s="750"/>
      <c r="I1" s="750"/>
      <c r="J1" s="750"/>
      <c r="K1" s="20"/>
      <c r="L1" s="39"/>
      <c r="M1" s="394"/>
    </row>
    <row r="2" spans="1:14" ht="20.399999999999999" customHeight="1" x14ac:dyDescent="0.35">
      <c r="A2" s="150" t="s">
        <v>519</v>
      </c>
      <c r="B2" s="152">
        <f>D22+H22+B3+B4</f>
        <v>0</v>
      </c>
      <c r="C2" s="496" t="s">
        <v>163</v>
      </c>
      <c r="D2" s="366"/>
      <c r="E2" s="366"/>
      <c r="F2" s="490"/>
      <c r="G2"/>
      <c r="H2"/>
      <c r="I2"/>
      <c r="J2"/>
      <c r="K2" s="20"/>
      <c r="L2" s="20"/>
    </row>
    <row r="3" spans="1:14" ht="20.399999999999999" customHeight="1" x14ac:dyDescent="0.35">
      <c r="A3" s="150" t="s">
        <v>517</v>
      </c>
      <c r="B3" s="764">
        <v>0</v>
      </c>
      <c r="C3" s="326"/>
      <c r="D3"/>
      <c r="E3"/>
      <c r="F3" s="761"/>
      <c r="G3"/>
      <c r="H3"/>
      <c r="I3"/>
      <c r="J3"/>
      <c r="K3" s="20"/>
      <c r="L3" s="20"/>
    </row>
    <row r="4" spans="1:14" ht="20.399999999999999" customHeight="1" x14ac:dyDescent="0.35">
      <c r="A4" s="150" t="s">
        <v>518</v>
      </c>
      <c r="B4" s="764">
        <v>0</v>
      </c>
      <c r="C4" s="326"/>
      <c r="D4"/>
      <c r="E4"/>
      <c r="F4" s="761"/>
      <c r="G4"/>
      <c r="H4"/>
      <c r="I4"/>
      <c r="J4"/>
      <c r="K4" s="20"/>
      <c r="L4" s="20"/>
    </row>
    <row r="5" spans="1:14" x14ac:dyDescent="0.35">
      <c r="A5"/>
      <c r="B5" s="20" t="s">
        <v>496</v>
      </c>
      <c r="C5"/>
      <c r="D5"/>
      <c r="E5"/>
      <c r="F5"/>
      <c r="G5"/>
      <c r="H5"/>
      <c r="I5"/>
      <c r="J5"/>
      <c r="K5" s="367" t="s">
        <v>42</v>
      </c>
      <c r="L5" s="368"/>
    </row>
    <row r="6" spans="1:14" ht="78.650000000000006" customHeight="1" x14ac:dyDescent="0.35">
      <c r="A6" s="497" t="s">
        <v>497</v>
      </c>
      <c r="B6" s="498" t="s">
        <v>319</v>
      </c>
      <c r="C6" s="499" t="s">
        <v>320</v>
      </c>
      <c r="D6" s="378" t="s">
        <v>321</v>
      </c>
      <c r="E6" s="499" t="s">
        <v>322</v>
      </c>
      <c r="F6" s="499" t="s">
        <v>323</v>
      </c>
      <c r="G6" s="499" t="s">
        <v>324</v>
      </c>
      <c r="H6" s="378" t="s">
        <v>321</v>
      </c>
      <c r="I6" s="498" t="s">
        <v>325</v>
      </c>
      <c r="J6" s="500" t="s">
        <v>48</v>
      </c>
      <c r="K6" s="418" t="s">
        <v>49</v>
      </c>
      <c r="L6" s="501" t="s">
        <v>50</v>
      </c>
    </row>
    <row r="7" spans="1:14" ht="15.65" customHeight="1" x14ac:dyDescent="0.35">
      <c r="A7" s="502" t="s">
        <v>326</v>
      </c>
      <c r="B7" s="29"/>
      <c r="C7" s="68"/>
      <c r="D7" s="103">
        <f>(B7*C7)/1000</f>
        <v>0</v>
      </c>
      <c r="E7" s="105"/>
      <c r="F7" s="29"/>
      <c r="G7" s="108"/>
      <c r="H7" s="103">
        <f>(F7*G7)/1000</f>
        <v>0</v>
      </c>
      <c r="I7" s="105"/>
      <c r="J7" s="31"/>
      <c r="K7" s="105"/>
      <c r="L7" s="53"/>
    </row>
    <row r="8" spans="1:14" ht="15.65" customHeight="1" x14ac:dyDescent="0.35">
      <c r="A8" s="49" t="s">
        <v>327</v>
      </c>
      <c r="B8" s="29"/>
      <c r="C8" s="450">
        <v>0.13600000000000001</v>
      </c>
      <c r="D8" s="103">
        <f t="shared" ref="D8:D21" si="0">(B8*C8)/1000</f>
        <v>0</v>
      </c>
      <c r="E8" s="503" t="s">
        <v>414</v>
      </c>
      <c r="F8" s="29"/>
      <c r="G8" s="107">
        <v>0.23</v>
      </c>
      <c r="H8" s="103">
        <f t="shared" ref="H8:H21" si="1">(F8*G8)/1000</f>
        <v>0</v>
      </c>
      <c r="I8" s="104" t="s">
        <v>329</v>
      </c>
      <c r="J8" s="31"/>
      <c r="K8" s="121">
        <v>4</v>
      </c>
      <c r="L8" s="52"/>
    </row>
    <row r="9" spans="1:14" ht="15.65" customHeight="1" x14ac:dyDescent="0.35">
      <c r="A9" s="502" t="s">
        <v>330</v>
      </c>
      <c r="B9" s="29"/>
      <c r="C9" s="450">
        <v>1.4E-3</v>
      </c>
      <c r="D9" s="103">
        <f t="shared" si="0"/>
        <v>0</v>
      </c>
      <c r="E9" s="503" t="s">
        <v>328</v>
      </c>
      <c r="F9" s="29"/>
      <c r="G9" s="107">
        <v>7.7469003847798201E-2</v>
      </c>
      <c r="H9" s="103">
        <f t="shared" si="1"/>
        <v>0</v>
      </c>
      <c r="I9" s="104" t="s">
        <v>329</v>
      </c>
      <c r="J9" s="491"/>
      <c r="K9" s="105">
        <v>4</v>
      </c>
      <c r="L9" s="53"/>
      <c r="M9" s="492"/>
      <c r="N9" s="493"/>
    </row>
    <row r="10" spans="1:14" ht="15.65" customHeight="1" x14ac:dyDescent="0.35">
      <c r="A10" s="502" t="s">
        <v>331</v>
      </c>
      <c r="B10" s="29"/>
      <c r="C10" s="450">
        <v>5.3999999999999999E-2</v>
      </c>
      <c r="D10" s="103">
        <f t="shared" si="0"/>
        <v>0</v>
      </c>
      <c r="E10" s="503" t="s">
        <v>328</v>
      </c>
      <c r="F10" s="29"/>
      <c r="G10" s="107">
        <v>0.13944420692603676</v>
      </c>
      <c r="H10" s="103">
        <f t="shared" si="1"/>
        <v>0</v>
      </c>
      <c r="I10" s="104" t="s">
        <v>329</v>
      </c>
      <c r="J10" s="494"/>
      <c r="K10" s="121">
        <v>4</v>
      </c>
      <c r="L10" s="52"/>
    </row>
    <row r="11" spans="1:14" ht="15.65" customHeight="1" x14ac:dyDescent="0.35">
      <c r="A11" s="502" t="s">
        <v>332</v>
      </c>
      <c r="B11" s="29"/>
      <c r="C11" s="450">
        <v>0.192</v>
      </c>
      <c r="D11" s="103">
        <f t="shared" si="0"/>
        <v>0</v>
      </c>
      <c r="E11" s="503" t="s">
        <v>328</v>
      </c>
      <c r="F11" s="29"/>
      <c r="G11" s="107">
        <v>0.13944420692603701</v>
      </c>
      <c r="H11" s="103">
        <f t="shared" si="1"/>
        <v>0</v>
      </c>
      <c r="I11" s="104" t="s">
        <v>329</v>
      </c>
      <c r="J11" s="31"/>
      <c r="K11" s="105">
        <v>4</v>
      </c>
      <c r="L11" s="53"/>
    </row>
    <row r="12" spans="1:14" ht="15.65" customHeight="1" x14ac:dyDescent="0.35">
      <c r="A12" s="502" t="s">
        <v>333</v>
      </c>
      <c r="B12" s="29"/>
      <c r="C12" s="107">
        <v>6.8000000000000005E-2</v>
      </c>
      <c r="D12" s="103">
        <f t="shared" si="0"/>
        <v>0</v>
      </c>
      <c r="E12" s="503" t="s">
        <v>334</v>
      </c>
      <c r="F12" s="29"/>
      <c r="G12" s="107">
        <v>0.13944420692603676</v>
      </c>
      <c r="H12" s="103">
        <f t="shared" si="1"/>
        <v>0</v>
      </c>
      <c r="I12" s="104" t="s">
        <v>329</v>
      </c>
      <c r="J12" s="31"/>
      <c r="K12" s="121">
        <v>4</v>
      </c>
      <c r="L12" s="52"/>
    </row>
    <row r="13" spans="1:14" ht="15.65" customHeight="1" x14ac:dyDescent="0.35">
      <c r="A13" s="502" t="s">
        <v>335</v>
      </c>
      <c r="B13" s="29"/>
      <c r="C13" s="107">
        <v>1E-3</v>
      </c>
      <c r="D13" s="103">
        <f t="shared" si="0"/>
        <v>0</v>
      </c>
      <c r="E13" s="503" t="s">
        <v>334</v>
      </c>
      <c r="F13" s="29"/>
      <c r="G13" s="107">
        <v>0.13944420692603676</v>
      </c>
      <c r="H13" s="103">
        <f t="shared" si="1"/>
        <v>0</v>
      </c>
      <c r="I13" s="104" t="s">
        <v>329</v>
      </c>
      <c r="J13" s="31"/>
      <c r="K13" s="105">
        <v>4</v>
      </c>
      <c r="L13" s="53"/>
    </row>
    <row r="14" spans="1:14" ht="15.65" customHeight="1" x14ac:dyDescent="0.35">
      <c r="A14" s="502" t="s">
        <v>336</v>
      </c>
      <c r="B14" s="29"/>
      <c r="C14" s="68"/>
      <c r="D14" s="103">
        <f t="shared" si="0"/>
        <v>0</v>
      </c>
      <c r="E14" s="503"/>
      <c r="F14" s="29"/>
      <c r="G14" s="107">
        <v>0.36981616075245832</v>
      </c>
      <c r="H14" s="103">
        <f t="shared" si="1"/>
        <v>0</v>
      </c>
      <c r="I14" s="104" t="s">
        <v>337</v>
      </c>
      <c r="J14" s="31"/>
      <c r="K14" s="121">
        <v>1</v>
      </c>
      <c r="L14" s="52"/>
    </row>
    <row r="15" spans="1:14" ht="15.65" customHeight="1" x14ac:dyDescent="0.35">
      <c r="A15" s="502" t="s">
        <v>338</v>
      </c>
      <c r="B15" s="29"/>
      <c r="C15" s="450">
        <v>0.17299999999999999</v>
      </c>
      <c r="D15" s="103">
        <f t="shared" si="0"/>
        <v>0</v>
      </c>
      <c r="E15" s="503" t="s">
        <v>328</v>
      </c>
      <c r="F15" s="29"/>
      <c r="G15" s="449">
        <v>11.852757588713125</v>
      </c>
      <c r="H15" s="103">
        <f t="shared" si="1"/>
        <v>0</v>
      </c>
      <c r="I15" s="104" t="s">
        <v>329</v>
      </c>
      <c r="J15" s="31"/>
      <c r="K15" s="105">
        <v>4</v>
      </c>
      <c r="L15" s="53"/>
    </row>
    <row r="16" spans="1:14" ht="15.65" customHeight="1" x14ac:dyDescent="0.35">
      <c r="A16" s="502" t="s">
        <v>339</v>
      </c>
      <c r="B16" s="29"/>
      <c r="C16" s="68"/>
      <c r="D16" s="103">
        <f t="shared" si="0"/>
        <v>0</v>
      </c>
      <c r="E16" s="105"/>
      <c r="F16" s="29"/>
      <c r="G16" s="504">
        <v>1.1233005557930738</v>
      </c>
      <c r="H16" s="103">
        <f t="shared" si="1"/>
        <v>0</v>
      </c>
      <c r="I16" s="104" t="s">
        <v>329</v>
      </c>
      <c r="J16" s="31"/>
      <c r="K16" s="121">
        <v>4</v>
      </c>
      <c r="L16" s="52"/>
    </row>
    <row r="17" spans="1:12" ht="94.4" customHeight="1" x14ac:dyDescent="0.35">
      <c r="A17" s="702" t="s">
        <v>340</v>
      </c>
      <c r="B17" s="29"/>
      <c r="C17" s="68"/>
      <c r="D17" s="103"/>
      <c r="E17" s="105"/>
      <c r="F17" s="29"/>
      <c r="G17" s="68"/>
      <c r="H17" s="103"/>
      <c r="I17" s="382" t="s">
        <v>341</v>
      </c>
      <c r="J17" s="31"/>
      <c r="K17" s="383">
        <v>4</v>
      </c>
      <c r="L17" s="55"/>
    </row>
    <row r="18" spans="1:12" x14ac:dyDescent="0.35">
      <c r="A18" s="502" t="s">
        <v>342</v>
      </c>
      <c r="B18" s="29"/>
      <c r="C18" s="450">
        <v>0.129</v>
      </c>
      <c r="D18" s="103">
        <f t="shared" si="0"/>
        <v>0</v>
      </c>
      <c r="E18" s="105" t="s">
        <v>343</v>
      </c>
      <c r="F18" s="29"/>
      <c r="G18" s="68"/>
      <c r="H18" s="103">
        <f t="shared" si="1"/>
        <v>0</v>
      </c>
      <c r="I18" s="104"/>
      <c r="J18" s="31"/>
      <c r="K18" s="105">
        <v>4</v>
      </c>
      <c r="L18" s="53"/>
    </row>
    <row r="19" spans="1:12" x14ac:dyDescent="0.35">
      <c r="A19" s="502" t="s">
        <v>344</v>
      </c>
      <c r="B19" s="29"/>
      <c r="C19" s="450">
        <v>8.7400000000000005E-2</v>
      </c>
      <c r="D19" s="103">
        <f t="shared" si="0"/>
        <v>0</v>
      </c>
      <c r="E19" s="105" t="s">
        <v>343</v>
      </c>
      <c r="F19" s="29"/>
      <c r="G19" s="68"/>
      <c r="H19" s="103">
        <f t="shared" si="1"/>
        <v>0</v>
      </c>
      <c r="I19" s="104"/>
      <c r="J19" s="31"/>
      <c r="K19" s="121">
        <v>4</v>
      </c>
      <c r="L19" s="52"/>
    </row>
    <row r="20" spans="1:12" x14ac:dyDescent="0.35">
      <c r="A20" s="502" t="s">
        <v>345</v>
      </c>
      <c r="B20" s="29"/>
      <c r="C20" s="450">
        <v>8.4199999999999997E-2</v>
      </c>
      <c r="D20" s="103">
        <f t="shared" si="0"/>
        <v>0</v>
      </c>
      <c r="E20" s="105" t="s">
        <v>343</v>
      </c>
      <c r="F20" s="29"/>
      <c r="G20" s="68"/>
      <c r="H20" s="103">
        <f t="shared" si="1"/>
        <v>0</v>
      </c>
      <c r="I20" s="104"/>
      <c r="J20" s="31"/>
      <c r="K20" s="105">
        <v>4</v>
      </c>
      <c r="L20" s="53"/>
    </row>
    <row r="21" spans="1:12" x14ac:dyDescent="0.35">
      <c r="A21" s="502" t="s">
        <v>346</v>
      </c>
      <c r="B21" s="29"/>
      <c r="C21" s="450">
        <v>5.91E-2</v>
      </c>
      <c r="D21" s="103">
        <f t="shared" si="0"/>
        <v>0</v>
      </c>
      <c r="E21" s="105" t="s">
        <v>343</v>
      </c>
      <c r="F21" s="29"/>
      <c r="G21" s="68"/>
      <c r="H21" s="103">
        <f t="shared" si="1"/>
        <v>0</v>
      </c>
      <c r="I21" s="104"/>
      <c r="J21" s="31"/>
      <c r="K21" s="105">
        <v>4</v>
      </c>
      <c r="L21" s="53"/>
    </row>
    <row r="22" spans="1:12" x14ac:dyDescent="0.35">
      <c r="A22" s="505" t="s">
        <v>347</v>
      </c>
      <c r="B22" s="506"/>
      <c r="C22" s="506"/>
      <c r="D22" s="63">
        <f>SUM(D7:D21)</f>
        <v>0</v>
      </c>
      <c r="E22" s="505" t="s">
        <v>111</v>
      </c>
      <c r="F22" s="506"/>
      <c r="G22" s="506"/>
      <c r="H22" s="63">
        <f>SUM(H7:H21)</f>
        <v>0</v>
      </c>
      <c r="I22" s="38" t="s">
        <v>111</v>
      </c>
      <c r="J22" s="20"/>
      <c r="K22" s="639">
        <f>SUM(K7:K21)/15</f>
        <v>3.5333333333333332</v>
      </c>
      <c r="L22" s="639">
        <f>SUM(L7:L21)/15</f>
        <v>0</v>
      </c>
    </row>
    <row r="23" spans="1:12" x14ac:dyDescent="0.35">
      <c r="A23" s="3"/>
      <c r="B23"/>
      <c r="C23"/>
      <c r="D23" s="507"/>
      <c r="E23" s="3"/>
      <c r="F23"/>
      <c r="G23"/>
      <c r="H23" s="507"/>
      <c r="I23" s="3"/>
      <c r="J23"/>
      <c r="K23" s="20"/>
      <c r="L23" s="20"/>
    </row>
    <row r="24" spans="1:12" x14ac:dyDescent="0.35">
      <c r="A24" s="3"/>
      <c r="B24"/>
      <c r="C24"/>
      <c r="D24" s="507"/>
      <c r="E24" s="3"/>
      <c r="F24"/>
      <c r="G24"/>
      <c r="H24" s="507"/>
      <c r="I24" s="3"/>
      <c r="J24"/>
      <c r="K24" s="20"/>
      <c r="L24" s="20"/>
    </row>
    <row r="25" spans="1:12" x14ac:dyDescent="0.35">
      <c r="A25" s="3"/>
      <c r="B25"/>
      <c r="C25"/>
      <c r="D25" s="507"/>
      <c r="E25" s="3"/>
      <c r="F25"/>
      <c r="G25"/>
      <c r="H25" s="507"/>
      <c r="I25" s="3"/>
      <c r="J25"/>
      <c r="K25" s="20"/>
      <c r="L25" s="20"/>
    </row>
    <row r="26" spans="1:12" x14ac:dyDescent="0.35">
      <c r="A26" s="3"/>
      <c r="B26"/>
      <c r="C26"/>
      <c r="D26" s="507"/>
      <c r="E26" s="3"/>
      <c r="F26"/>
      <c r="G26"/>
      <c r="H26" s="507"/>
      <c r="I26" s="3"/>
      <c r="J26"/>
      <c r="K26" s="20"/>
      <c r="L26" s="20"/>
    </row>
    <row r="27" spans="1:12" x14ac:dyDescent="0.35">
      <c r="A27" s="3"/>
      <c r="B27"/>
      <c r="C27"/>
      <c r="D27" s="507"/>
      <c r="E27" s="3"/>
      <c r="F27"/>
      <c r="G27"/>
      <c r="H27" s="507"/>
      <c r="I27" s="3"/>
      <c r="J27"/>
      <c r="K27" s="20"/>
      <c r="L27" s="20"/>
    </row>
    <row r="28" spans="1:12" x14ac:dyDescent="0.35">
      <c r="A28" s="3"/>
      <c r="B28"/>
      <c r="C28"/>
      <c r="D28" s="507"/>
      <c r="E28" s="3"/>
      <c r="F28"/>
      <c r="G28"/>
      <c r="H28" s="507"/>
      <c r="I28" s="3"/>
      <c r="J28"/>
      <c r="K28" s="20"/>
      <c r="L28" s="20"/>
    </row>
    <row r="29" spans="1:12" x14ac:dyDescent="0.35">
      <c r="A29" s="3"/>
      <c r="B29"/>
      <c r="C29"/>
      <c r="D29" s="507"/>
      <c r="E29" s="3"/>
      <c r="F29"/>
      <c r="G29"/>
      <c r="H29" s="507"/>
      <c r="I29" s="3"/>
      <c r="J29"/>
      <c r="K29" s="20"/>
      <c r="L29" s="20"/>
    </row>
    <row r="30" spans="1:12" ht="69.5" customHeight="1" x14ac:dyDescent="0.35">
      <c r="A30" s="3"/>
      <c r="B30"/>
      <c r="C30"/>
      <c r="D30" s="507"/>
      <c r="E30" s="3"/>
      <c r="F30"/>
      <c r="G30"/>
      <c r="H30" s="507"/>
      <c r="I30" s="3"/>
      <c r="J30"/>
      <c r="K30" s="20"/>
      <c r="L30" s="20"/>
    </row>
    <row r="31" spans="1:12" ht="58.5" customHeight="1" x14ac:dyDescent="0.35">
      <c r="A31" s="3"/>
      <c r="B31"/>
      <c r="C31"/>
      <c r="D31" s="507"/>
      <c r="E31" s="3"/>
      <c r="F31"/>
      <c r="G31"/>
      <c r="H31" s="507"/>
      <c r="I31" s="3"/>
      <c r="J31"/>
      <c r="K31" s="20"/>
      <c r="L31" s="20"/>
    </row>
    <row r="32" spans="1:12" s="495" customFormat="1" x14ac:dyDescent="0.35">
      <c r="A32" s="508" t="s">
        <v>348</v>
      </c>
      <c r="B32" s="509"/>
      <c r="C32" s="509"/>
      <c r="D32" s="509"/>
      <c r="E32" s="509"/>
      <c r="F32" s="509"/>
      <c r="G32" s="509"/>
      <c r="H32" s="509"/>
      <c r="I32" s="509"/>
      <c r="J32" s="509"/>
      <c r="K32" s="509"/>
      <c r="L32" s="509"/>
    </row>
    <row r="33" spans="1:12" s="495" customFormat="1" x14ac:dyDescent="0.35">
      <c r="A33" s="508" t="s">
        <v>349</v>
      </c>
      <c r="B33" s="509"/>
      <c r="C33" s="509"/>
      <c r="D33" s="509"/>
      <c r="E33" s="509"/>
      <c r="F33" s="509"/>
      <c r="G33" s="509"/>
      <c r="H33" s="509"/>
      <c r="I33" s="509"/>
      <c r="J33" s="509"/>
      <c r="K33" s="509"/>
      <c r="L33" s="509"/>
    </row>
    <row r="34" spans="1:12" s="495" customFormat="1" x14ac:dyDescent="0.35">
      <c r="A34" s="508" t="s">
        <v>350</v>
      </c>
      <c r="B34" s="509"/>
      <c r="C34" s="509"/>
      <c r="D34" s="509"/>
      <c r="E34" s="509"/>
      <c r="F34" s="509"/>
      <c r="G34" s="509"/>
      <c r="H34" s="509"/>
      <c r="I34" s="509"/>
      <c r="J34" s="509"/>
      <c r="K34" s="509"/>
      <c r="L34" s="509"/>
    </row>
    <row r="35" spans="1:12" s="495" customFormat="1" x14ac:dyDescent="0.35">
      <c r="A35" s="509"/>
      <c r="B35" s="509"/>
      <c r="C35" s="509"/>
      <c r="D35" s="509"/>
      <c r="E35" s="509"/>
      <c r="F35" s="509"/>
      <c r="G35" s="509"/>
      <c r="H35" s="509"/>
      <c r="I35" s="509"/>
      <c r="J35" s="509"/>
      <c r="K35" s="509"/>
      <c r="L35" s="509"/>
    </row>
    <row r="36" spans="1:12" s="495" customFormat="1" x14ac:dyDescent="0.35">
      <c r="A36" s="509" t="s">
        <v>351</v>
      </c>
      <c r="B36" s="157" t="s">
        <v>116</v>
      </c>
      <c r="C36" s="509"/>
      <c r="D36" s="509"/>
      <c r="E36" s="509"/>
      <c r="F36" s="509"/>
      <c r="G36" s="509"/>
      <c r="H36" s="509"/>
      <c r="I36" s="509"/>
      <c r="J36" s="509"/>
      <c r="K36" s="509"/>
      <c r="L36" s="509"/>
    </row>
    <row r="37" spans="1:12" s="495" customFormat="1" x14ac:dyDescent="0.35">
      <c r="A37" s="509" t="s">
        <v>352</v>
      </c>
      <c r="B37" s="157"/>
      <c r="C37" s="509"/>
      <c r="D37" s="509"/>
      <c r="E37" s="509"/>
      <c r="F37" s="509"/>
      <c r="G37" s="509"/>
      <c r="H37" s="509"/>
      <c r="I37" s="509"/>
      <c r="J37" s="509"/>
      <c r="K37" s="509"/>
      <c r="L37" s="509"/>
    </row>
    <row r="38" spans="1:12" s="495" customFormat="1" x14ac:dyDescent="0.35">
      <c r="A38" s="509" t="s">
        <v>353</v>
      </c>
      <c r="B38" s="157"/>
      <c r="C38" s="509"/>
      <c r="D38" s="509"/>
      <c r="E38" s="509"/>
      <c r="F38" s="509"/>
      <c r="G38" s="509"/>
      <c r="H38" s="509"/>
      <c r="I38" s="509"/>
      <c r="J38" s="509"/>
      <c r="K38" s="509"/>
      <c r="L38" s="509"/>
    </row>
    <row r="39" spans="1:12" s="495" customFormat="1" x14ac:dyDescent="0.35">
      <c r="A39" s="510" t="s">
        <v>354</v>
      </c>
      <c r="B39" s="509"/>
      <c r="C39" s="509"/>
      <c r="D39" s="509"/>
      <c r="E39" s="509"/>
      <c r="F39" s="509"/>
      <c r="G39" s="509"/>
      <c r="H39" s="509"/>
      <c r="I39" s="509"/>
      <c r="J39" s="509"/>
      <c r="K39" s="509"/>
      <c r="L39" s="509"/>
    </row>
    <row r="40" spans="1:12" s="495" customFormat="1" x14ac:dyDescent="0.35">
      <c r="A40" s="508" t="s">
        <v>355</v>
      </c>
      <c r="B40" s="509"/>
      <c r="C40" s="509"/>
      <c r="D40" s="509"/>
      <c r="E40" s="509"/>
      <c r="F40" s="509"/>
      <c r="G40" s="509"/>
      <c r="H40" s="509"/>
      <c r="I40" s="509"/>
      <c r="J40" s="509"/>
      <c r="K40" s="509"/>
      <c r="L40" s="509"/>
    </row>
    <row r="41" spans="1:12" s="495" customFormat="1" x14ac:dyDescent="0.35">
      <c r="A41" s="508" t="s">
        <v>516</v>
      </c>
      <c r="B41" s="509"/>
      <c r="C41" s="509"/>
      <c r="D41" s="509"/>
      <c r="E41" s="509"/>
      <c r="F41" s="509"/>
      <c r="G41" s="509"/>
      <c r="H41" s="509"/>
      <c r="I41" s="509"/>
      <c r="J41" s="509"/>
      <c r="K41" s="509"/>
      <c r="L41" s="509"/>
    </row>
    <row r="42" spans="1:12" s="495" customFormat="1" x14ac:dyDescent="0.35">
      <c r="A42" s="508"/>
      <c r="B42" s="509"/>
      <c r="C42" s="509"/>
      <c r="D42" s="509"/>
      <c r="E42" s="509"/>
      <c r="F42" s="509"/>
      <c r="G42" s="509"/>
      <c r="H42" s="509"/>
      <c r="I42" s="509"/>
      <c r="J42" s="509"/>
      <c r="K42" s="509"/>
      <c r="L42" s="509"/>
    </row>
    <row r="43" spans="1:12" s="22" customFormat="1" x14ac:dyDescent="0.35">
      <c r="A43" s="511" t="s">
        <v>356</v>
      </c>
      <c r="B43" s="20"/>
      <c r="C43" s="20"/>
      <c r="D43" s="20"/>
      <c r="E43" s="20"/>
      <c r="F43" s="20"/>
      <c r="G43" s="20"/>
      <c r="H43" s="20"/>
      <c r="I43" s="20"/>
      <c r="J43" s="20"/>
      <c r="K43" s="20"/>
      <c r="L43" s="20"/>
    </row>
    <row r="44" spans="1:12" x14ac:dyDescent="0.35">
      <c r="A44"/>
      <c r="B44"/>
      <c r="C44"/>
      <c r="D44"/>
      <c r="E44"/>
      <c r="F44"/>
      <c r="G44"/>
      <c r="H44"/>
      <c r="I44"/>
      <c r="J44"/>
      <c r="K44" s="20"/>
      <c r="L44" s="20"/>
    </row>
    <row r="45" spans="1:12" s="495" customFormat="1" x14ac:dyDescent="0.35">
      <c r="A45" s="509" t="s">
        <v>357</v>
      </c>
      <c r="B45" s="509"/>
      <c r="C45" s="509"/>
      <c r="D45" s="509"/>
      <c r="E45" s="509"/>
      <c r="F45" s="509"/>
      <c r="G45" s="509"/>
      <c r="H45" s="509"/>
      <c r="I45" s="509"/>
      <c r="J45" s="509"/>
      <c r="K45" s="509"/>
      <c r="L45" s="509"/>
    </row>
    <row r="46" spans="1:12" s="495" customFormat="1" x14ac:dyDescent="0.35">
      <c r="A46" s="512" t="s">
        <v>358</v>
      </c>
      <c r="B46" s="509"/>
      <c r="C46" s="509"/>
      <c r="D46" s="509"/>
      <c r="E46" s="509"/>
      <c r="F46" s="509"/>
      <c r="G46" s="509"/>
      <c r="H46" s="509"/>
      <c r="I46" s="509"/>
      <c r="J46" s="509"/>
      <c r="K46" s="509"/>
      <c r="L46" s="509"/>
    </row>
    <row r="47" spans="1:12" s="495" customFormat="1" x14ac:dyDescent="0.35">
      <c r="A47" s="512" t="s">
        <v>359</v>
      </c>
      <c r="B47" s="509" t="s">
        <v>360</v>
      </c>
      <c r="C47" s="509"/>
      <c r="D47" s="509"/>
      <c r="E47" s="509"/>
      <c r="F47" s="509"/>
      <c r="G47" s="509"/>
      <c r="H47" s="509"/>
      <c r="I47" s="509"/>
      <c r="J47" s="509"/>
      <c r="K47" s="509"/>
      <c r="L47" s="509"/>
    </row>
    <row r="48" spans="1:12" s="495" customFormat="1" x14ac:dyDescent="0.35">
      <c r="A48" s="512" t="s">
        <v>361</v>
      </c>
      <c r="B48" s="509"/>
      <c r="C48" s="509"/>
      <c r="D48" s="509"/>
      <c r="E48" s="509"/>
      <c r="F48" s="509"/>
      <c r="G48" s="509"/>
      <c r="H48" s="509"/>
      <c r="I48" s="509"/>
      <c r="J48" s="509"/>
      <c r="K48" s="509"/>
      <c r="L48" s="509"/>
    </row>
    <row r="49" spans="1:13" s="495" customFormat="1" x14ac:dyDescent="0.35">
      <c r="A49" s="512" t="s">
        <v>362</v>
      </c>
      <c r="B49" s="509" t="s">
        <v>363</v>
      </c>
      <c r="C49" s="509"/>
      <c r="D49" s="509"/>
      <c r="E49" s="509"/>
      <c r="F49" s="509"/>
      <c r="G49" s="509"/>
      <c r="H49" s="509"/>
      <c r="I49" s="509"/>
      <c r="J49" s="509"/>
      <c r="K49" s="509"/>
      <c r="L49" s="509"/>
    </row>
    <row r="50" spans="1:13" s="495" customFormat="1" x14ac:dyDescent="0.35">
      <c r="A50" s="512" t="s">
        <v>364</v>
      </c>
      <c r="B50" s="509" t="s">
        <v>365</v>
      </c>
      <c r="C50" s="509"/>
      <c r="D50" s="509"/>
      <c r="E50" s="509"/>
      <c r="F50" s="509"/>
      <c r="G50" s="509"/>
      <c r="H50" s="509"/>
      <c r="I50" s="509"/>
      <c r="J50" s="509"/>
      <c r="K50" s="509"/>
      <c r="L50" s="509"/>
    </row>
    <row r="51" spans="1:13" s="495" customFormat="1" x14ac:dyDescent="0.35">
      <c r="A51" s="512" t="s">
        <v>366</v>
      </c>
      <c r="B51" s="509" t="s">
        <v>367</v>
      </c>
      <c r="C51" s="509"/>
      <c r="D51" s="509"/>
      <c r="E51" s="509"/>
      <c r="F51" s="509"/>
      <c r="G51" s="509"/>
      <c r="H51" s="509"/>
      <c r="I51" s="509"/>
      <c r="J51" s="509"/>
      <c r="K51" s="509"/>
      <c r="L51" s="509"/>
    </row>
    <row r="52" spans="1:13" s="495" customFormat="1" x14ac:dyDescent="0.35">
      <c r="A52" s="512" t="s">
        <v>368</v>
      </c>
      <c r="B52" s="509"/>
      <c r="C52" s="509"/>
      <c r="D52" s="509"/>
      <c r="E52" s="509"/>
      <c r="F52" s="509"/>
      <c r="G52" s="509"/>
      <c r="H52" s="509"/>
      <c r="I52" s="509"/>
      <c r="J52" s="509"/>
      <c r="K52" s="509"/>
      <c r="L52" s="509"/>
    </row>
    <row r="53" spans="1:13" s="495" customFormat="1" x14ac:dyDescent="0.35">
      <c r="A53" s="512" t="s">
        <v>369</v>
      </c>
      <c r="B53" s="509" t="s">
        <v>370</v>
      </c>
      <c r="C53" s="509"/>
      <c r="D53" s="509"/>
      <c r="E53" s="509"/>
      <c r="F53" s="509"/>
      <c r="G53" s="509"/>
      <c r="H53" s="509"/>
      <c r="I53" s="509"/>
      <c r="J53" s="509"/>
      <c r="K53" s="509"/>
      <c r="L53" s="509"/>
    </row>
    <row r="54" spans="1:13" x14ac:dyDescent="0.35">
      <c r="A54"/>
      <c r="B54"/>
      <c r="C54"/>
      <c r="D54"/>
      <c r="E54"/>
      <c r="F54"/>
      <c r="G54"/>
      <c r="H54"/>
      <c r="I54"/>
      <c r="J54"/>
      <c r="K54" s="20"/>
      <c r="L54" s="20"/>
    </row>
    <row r="55" spans="1:13" ht="15" customHeight="1" x14ac:dyDescent="0.35">
      <c r="A55" s="65" t="s">
        <v>371</v>
      </c>
      <c r="B55"/>
      <c r="C55" s="19"/>
      <c r="D55" s="9"/>
      <c r="E55" s="9"/>
      <c r="F55" s="9"/>
      <c r="G55" s="7"/>
      <c r="H55" s="7"/>
      <c r="I55" s="74"/>
      <c r="J55" s="14"/>
      <c r="K55" s="20"/>
      <c r="L55" s="20"/>
      <c r="M55" s="1"/>
    </row>
    <row r="56" spans="1:13" s="22" customFormat="1" ht="15" customHeight="1" x14ac:dyDescent="0.35">
      <c r="A56" s="65" t="s">
        <v>372</v>
      </c>
      <c r="B56" s="20"/>
      <c r="C56" s="157"/>
      <c r="D56" s="87"/>
      <c r="E56" s="87"/>
      <c r="F56" s="87"/>
      <c r="G56" s="74"/>
      <c r="H56" s="74"/>
      <c r="I56" s="74"/>
      <c r="J56" s="81"/>
      <c r="K56" s="20"/>
      <c r="L56" s="20"/>
    </row>
    <row r="57" spans="1:13" s="22" customFormat="1" x14ac:dyDescent="0.35">
      <c r="A57" s="89" t="s">
        <v>373</v>
      </c>
      <c r="B57" s="88"/>
      <c r="C57" s="88"/>
      <c r="D57" s="88"/>
      <c r="E57" s="88"/>
      <c r="F57" s="88"/>
      <c r="G57" s="74"/>
      <c r="H57" s="74"/>
      <c r="I57" s="74"/>
      <c r="J57" s="81"/>
      <c r="K57" s="20"/>
      <c r="L57" s="20"/>
    </row>
    <row r="58" spans="1:13" x14ac:dyDescent="0.35">
      <c r="A58" s="723" t="s">
        <v>217</v>
      </c>
      <c r="B58" s="726"/>
      <c r="C58" s="16"/>
      <c r="D58"/>
      <c r="E58"/>
      <c r="F58"/>
      <c r="G58"/>
      <c r="H58"/>
      <c r="I58"/>
      <c r="J58"/>
      <c r="K58" s="20"/>
      <c r="L58" s="20"/>
    </row>
    <row r="59" spans="1:13" x14ac:dyDescent="0.35">
      <c r="A59" s="1" t="s">
        <v>374</v>
      </c>
      <c r="B59" s="16"/>
      <c r="C59" s="16"/>
    </row>
    <row r="60" spans="1:13" x14ac:dyDescent="0.35">
      <c r="A60" s="1" t="s">
        <v>473</v>
      </c>
    </row>
  </sheetData>
  <sheetProtection algorithmName="SHA-512" hashValue="IPowxz0783Q8U/+DrOfQhPrPjKGzBOKLpFz3PUOEYcj90ygwC+KU//qFX7/kjfEBei2BaS0qqKvloyRRYidWfA==" saltValue="aJ1s4TG6Rn3DpZJqdEyrNg==" spinCount="100000" sheet="1" objects="1" scenarios="1"/>
  <protectedRanges>
    <protectedRange sqref="F7:F21 B7:B21" name="Ostetut polttoaineet"/>
  </protectedRanges>
  <hyperlinks>
    <hyperlink ref="B36" r:id="rId1" display="http://lipasto.vtt.fi/yksikkopaastot/" xr:uid="{7DB6F8E2-5D5F-433A-A8E6-F1A5E09301B0}"/>
    <hyperlink ref="A46" r:id="rId2" xr:uid="{5CDD79B0-949F-483F-831C-1F41710B9868}"/>
    <hyperlink ref="A48" r:id="rId3" xr:uid="{7B0588CB-E0EB-4606-BFF5-A5B77015CB40}"/>
    <hyperlink ref="A49" r:id="rId4" xr:uid="{8A92C81C-D387-4D8F-B619-C44C930B2A7C}"/>
    <hyperlink ref="A47" r:id="rId5" xr:uid="{3FAE3807-1A5A-4B96-BB93-64376CF335FA}"/>
    <hyperlink ref="A50" r:id="rId6" xr:uid="{BB4E9ADE-72D5-46C7-A999-B23FADB679A0}"/>
    <hyperlink ref="A51" r:id="rId7" xr:uid="{8487D2D6-726F-4EFF-AA7B-E4DE36B5BFAC}"/>
    <hyperlink ref="A53" r:id="rId8" xr:uid="{3D11EEF5-8BEE-44B1-BA17-EDC9F007B73A}"/>
    <hyperlink ref="A52" r:id="rId9" xr:uid="{A11532C7-15D3-4BF4-9A43-F59D2842565E}"/>
  </hyperlinks>
  <pageMargins left="0.7" right="0.7" top="0.75" bottom="0.75" header="0.3" footer="0.3"/>
  <pageSetup paperSize="9" orientation="portrait" horizontalDpi="360" verticalDpi="360" r:id="rId10"/>
  <ignoredErrors>
    <ignoredError sqref="K22:L22" unlockedFormula="1"/>
  </ignoredErrors>
  <drawing r:id="rId11"/>
  <legacyDrawing r:id="rId12"/>
  <extLst>
    <ext xmlns:x14="http://schemas.microsoft.com/office/spreadsheetml/2009/9/main" uri="{78C0D931-6437-407d-A8EE-F0AAD7539E65}">
      <x14:conditionalFormattings>
        <x14:conditionalFormatting xmlns:xm="http://schemas.microsoft.com/office/excel/2006/main">
          <x14:cfRule type="iconSet" priority="1" id="{2419CE48-CD52-4D93-81B0-D67EB6265E2E}">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F2:F4</xm:sqref>
        </x14:conditionalFormatting>
        <x14:conditionalFormatting xmlns:xm="http://schemas.microsoft.com/office/excel/2006/main">
          <x14:cfRule type="iconSet" priority="3" id="{B9D2080E-937A-435B-9562-9FEDD596D6AD}">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K7:L22</xm:sqref>
        </x14:conditionalFormatting>
        <x14:conditionalFormatting xmlns:xm="http://schemas.microsoft.com/office/excel/2006/main">
          <x14:cfRule type="iconSet" priority="2" id="{C6A8D85B-F628-401E-BFDA-79B8CD446A84}">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L1</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84476-9016-443B-9F24-843ADF80B021}">
  <dimension ref="A1:N45"/>
  <sheetViews>
    <sheetView showGridLines="0" zoomScale="80" zoomScaleNormal="80" workbookViewId="0">
      <selection activeCell="D8" sqref="D8"/>
    </sheetView>
  </sheetViews>
  <sheetFormatPr defaultColWidth="8.54296875" defaultRowHeight="14.5" x14ac:dyDescent="0.35"/>
  <cols>
    <col min="1" max="1" width="74.54296875" style="1" customWidth="1"/>
    <col min="2" max="2" width="15.54296875" style="2" customWidth="1"/>
    <col min="3" max="3" width="24.453125" style="2" customWidth="1"/>
    <col min="4" max="4" width="11.54296875" style="1" customWidth="1"/>
    <col min="5" max="5" width="15.90625" style="1" customWidth="1"/>
    <col min="6" max="6" width="32.453125" style="1" customWidth="1"/>
    <col min="7" max="7" width="25.54296875" style="1" customWidth="1"/>
    <col min="8" max="9" width="13.54296875" style="1" customWidth="1"/>
    <col min="10" max="16384" width="8.54296875" style="1"/>
  </cols>
  <sheetData>
    <row r="1" spans="1:14" ht="53.9" customHeight="1" x14ac:dyDescent="0.35">
      <c r="A1" s="749" t="s">
        <v>498</v>
      </c>
      <c r="B1" s="753"/>
      <c r="C1" s="753"/>
      <c r="D1" s="750"/>
      <c r="E1" s="750"/>
      <c r="F1" s="750"/>
      <c r="G1" s="750"/>
      <c r="H1" s="750"/>
      <c r="I1" s="750"/>
      <c r="J1" s="757"/>
      <c r="K1" s="757"/>
      <c r="L1" s="757"/>
      <c r="M1" s="757"/>
      <c r="N1" s="757"/>
    </row>
    <row r="2" spans="1:14" ht="30.65" customHeight="1" x14ac:dyDescent="0.35">
      <c r="A2" s="150" t="s">
        <v>375</v>
      </c>
      <c r="B2" s="568">
        <f>D24</f>
        <v>0</v>
      </c>
      <c r="C2" s="569" t="s">
        <v>163</v>
      </c>
      <c r="D2" s="547"/>
      <c r="E2"/>
      <c r="F2"/>
      <c r="G2" s="571"/>
      <c r="H2" s="14"/>
      <c r="I2"/>
    </row>
    <row r="3" spans="1:14" ht="18" customHeight="1" x14ac:dyDescent="0.35">
      <c r="A3" s="39"/>
      <c r="B3" s="7"/>
      <c r="C3" s="7"/>
      <c r="D3"/>
      <c r="E3"/>
      <c r="F3"/>
      <c r="G3" s="536"/>
      <c r="H3" s="521"/>
      <c r="I3"/>
    </row>
    <row r="4" spans="1:14" ht="15.5" x14ac:dyDescent="0.35">
      <c r="A4"/>
      <c r="B4" s="570" t="s">
        <v>492</v>
      </c>
      <c r="C4" s="7"/>
      <c r="D4"/>
      <c r="E4"/>
      <c r="F4"/>
      <c r="G4"/>
      <c r="H4" s="367" t="s">
        <v>376</v>
      </c>
      <c r="I4" s="368"/>
    </row>
    <row r="5" spans="1:14" ht="31" x14ac:dyDescent="0.35">
      <c r="A5" s="572" t="s">
        <v>377</v>
      </c>
      <c r="B5" s="376" t="s">
        <v>96</v>
      </c>
      <c r="C5" s="573" t="s">
        <v>515</v>
      </c>
      <c r="D5" s="574" t="s">
        <v>380</v>
      </c>
      <c r="E5" s="575" t="s">
        <v>225</v>
      </c>
      <c r="F5" s="576" t="s">
        <v>7</v>
      </c>
      <c r="G5" s="577" t="s">
        <v>48</v>
      </c>
      <c r="H5" s="528" t="s">
        <v>49</v>
      </c>
      <c r="I5" s="529" t="s">
        <v>50</v>
      </c>
    </row>
    <row r="6" spans="1:14" ht="15.5" x14ac:dyDescent="0.35">
      <c r="A6" s="39" t="s">
        <v>381</v>
      </c>
      <c r="B6" s="110"/>
      <c r="C6" s="582">
        <v>0.13400000000000001</v>
      </c>
      <c r="D6" s="25">
        <f>B6*C6</f>
        <v>0</v>
      </c>
      <c r="E6" s="536" t="s">
        <v>382</v>
      </c>
      <c r="F6" s="595"/>
      <c r="G6" s="27"/>
      <c r="H6" s="105">
        <v>1</v>
      </c>
      <c r="I6" s="53"/>
    </row>
    <row r="7" spans="1:14" ht="17.5" x14ac:dyDescent="0.35">
      <c r="A7" s="572" t="s">
        <v>377</v>
      </c>
      <c r="B7" s="376" t="s">
        <v>378</v>
      </c>
      <c r="C7" s="573" t="s">
        <v>379</v>
      </c>
      <c r="D7" s="574" t="s">
        <v>380</v>
      </c>
      <c r="E7" s="575"/>
      <c r="F7" s="576"/>
      <c r="G7" s="577"/>
      <c r="H7" s="528"/>
      <c r="I7" s="529"/>
    </row>
    <row r="8" spans="1:14" ht="15.5" x14ac:dyDescent="0.35">
      <c r="A8" s="578" t="s">
        <v>383</v>
      </c>
      <c r="B8" s="35"/>
      <c r="C8" s="583">
        <v>12</v>
      </c>
      <c r="D8" s="30">
        <f>(B8*C8)/1000</f>
        <v>0</v>
      </c>
      <c r="E8" s="587" t="s">
        <v>384</v>
      </c>
      <c r="F8" s="596" t="s">
        <v>385</v>
      </c>
      <c r="G8" s="27"/>
      <c r="H8" s="121">
        <v>2</v>
      </c>
      <c r="I8" s="52"/>
    </row>
    <row r="9" spans="1:14" ht="15.5" x14ac:dyDescent="0.35">
      <c r="A9" s="39" t="s">
        <v>386</v>
      </c>
      <c r="B9" s="110"/>
      <c r="C9" s="549"/>
      <c r="D9" s="25">
        <f>(B9*C9)/1000</f>
        <v>0</v>
      </c>
      <c r="E9" s="81"/>
      <c r="F9" s="595"/>
      <c r="G9" s="27"/>
      <c r="H9" s="105"/>
      <c r="I9" s="53"/>
    </row>
    <row r="10" spans="1:14" ht="17.5" x14ac:dyDescent="0.35">
      <c r="A10" s="579" t="s">
        <v>387</v>
      </c>
      <c r="B10" s="550" t="s">
        <v>378</v>
      </c>
      <c r="C10" s="548" t="s">
        <v>388</v>
      </c>
      <c r="D10" s="574" t="s">
        <v>380</v>
      </c>
      <c r="E10" s="588" t="s">
        <v>225</v>
      </c>
      <c r="F10" s="597"/>
      <c r="G10" s="552"/>
      <c r="H10" s="603"/>
      <c r="I10" s="126"/>
    </row>
    <row r="11" spans="1:14" ht="16.399999999999999" customHeight="1" x14ac:dyDescent="0.35">
      <c r="A11" s="39" t="s">
        <v>389</v>
      </c>
      <c r="B11" s="110"/>
      <c r="C11" s="584">
        <v>15</v>
      </c>
      <c r="D11" s="25">
        <f>(B11*C11)/1000</f>
        <v>0</v>
      </c>
      <c r="E11" s="81" t="s">
        <v>390</v>
      </c>
      <c r="F11" s="595"/>
      <c r="G11" s="27"/>
      <c r="H11" s="105">
        <v>4</v>
      </c>
      <c r="I11" s="53"/>
    </row>
    <row r="12" spans="1:14" ht="46.5" x14ac:dyDescent="0.35">
      <c r="A12" s="578" t="s">
        <v>391</v>
      </c>
      <c r="B12" s="35"/>
      <c r="C12" s="585">
        <v>37.200000000000003</v>
      </c>
      <c r="D12" s="154">
        <f t="shared" ref="D12:D14" si="0">(B12*C12)/1000</f>
        <v>0</v>
      </c>
      <c r="E12" s="587" t="s">
        <v>392</v>
      </c>
      <c r="F12" s="596" t="s">
        <v>393</v>
      </c>
      <c r="G12" s="27"/>
      <c r="H12" s="121">
        <v>2</v>
      </c>
      <c r="I12" s="52"/>
    </row>
    <row r="13" spans="1:14" ht="15.5" x14ac:dyDescent="0.35">
      <c r="A13" s="39" t="s">
        <v>394</v>
      </c>
      <c r="B13" s="110"/>
      <c r="C13" s="584">
        <v>12.4</v>
      </c>
      <c r="D13" s="25">
        <f t="shared" si="0"/>
        <v>0</v>
      </c>
      <c r="E13" s="587" t="s">
        <v>392</v>
      </c>
      <c r="F13" s="595"/>
      <c r="G13" s="27"/>
      <c r="H13" s="105">
        <v>2</v>
      </c>
      <c r="I13" s="53"/>
    </row>
    <row r="14" spans="1:14" ht="15.5" x14ac:dyDescent="0.35">
      <c r="A14" s="578" t="s">
        <v>395</v>
      </c>
      <c r="B14" s="35"/>
      <c r="C14" s="111"/>
      <c r="D14" s="30">
        <f t="shared" si="0"/>
        <v>0</v>
      </c>
      <c r="E14" s="589"/>
      <c r="F14" s="598"/>
      <c r="G14" s="31"/>
      <c r="H14" s="121"/>
      <c r="I14" s="52"/>
    </row>
    <row r="15" spans="1:14" ht="15.5" x14ac:dyDescent="0.35">
      <c r="A15" s="580" t="s">
        <v>396</v>
      </c>
      <c r="B15" s="553"/>
      <c r="C15" s="554"/>
      <c r="D15" s="590"/>
      <c r="E15" s="591"/>
      <c r="F15" s="599"/>
      <c r="G15" s="555"/>
      <c r="H15" s="604"/>
      <c r="I15" s="125"/>
    </row>
    <row r="16" spans="1:14" ht="15.5" x14ac:dyDescent="0.35">
      <c r="A16" s="581" t="s">
        <v>397</v>
      </c>
      <c r="B16" s="556"/>
      <c r="C16" s="557"/>
      <c r="D16" s="592"/>
      <c r="E16" s="593"/>
      <c r="F16" s="600"/>
      <c r="G16" s="558"/>
      <c r="H16" s="605"/>
      <c r="I16" s="559"/>
    </row>
    <row r="17" spans="1:9" ht="15.5" x14ac:dyDescent="0.35">
      <c r="A17" s="20" t="s">
        <v>398</v>
      </c>
      <c r="B17" s="110"/>
      <c r="C17" s="112"/>
      <c r="D17" s="594">
        <f t="shared" ref="D17:D22" si="1">(B17*C17)/1000</f>
        <v>0</v>
      </c>
      <c r="E17" s="81"/>
      <c r="F17" s="595"/>
      <c r="G17" s="27"/>
      <c r="H17" s="121"/>
      <c r="I17" s="52"/>
    </row>
    <row r="18" spans="1:9" ht="15.5" x14ac:dyDescent="0.35">
      <c r="A18" s="40" t="s">
        <v>399</v>
      </c>
      <c r="B18" s="78"/>
      <c r="C18" s="113"/>
      <c r="D18" s="594">
        <f t="shared" si="1"/>
        <v>0</v>
      </c>
      <c r="E18" s="221"/>
      <c r="F18" s="601"/>
      <c r="G18" s="27"/>
      <c r="H18" s="105"/>
      <c r="I18" s="53"/>
    </row>
    <row r="19" spans="1:9" ht="15.5" x14ac:dyDescent="0.35">
      <c r="A19" s="578" t="s">
        <v>400</v>
      </c>
      <c r="B19" s="35"/>
      <c r="C19" s="586">
        <v>37.200000000000003</v>
      </c>
      <c r="D19" s="594">
        <f t="shared" si="1"/>
        <v>0</v>
      </c>
      <c r="E19" s="587" t="s">
        <v>392</v>
      </c>
      <c r="F19" s="598"/>
      <c r="G19" s="27"/>
      <c r="H19" s="121">
        <v>2</v>
      </c>
      <c r="I19" s="52"/>
    </row>
    <row r="20" spans="1:9" ht="15.5" x14ac:dyDescent="0.35">
      <c r="A20" s="39" t="s">
        <v>401</v>
      </c>
      <c r="B20" s="110"/>
      <c r="C20" s="584">
        <v>12.4</v>
      </c>
      <c r="D20" s="594">
        <f t="shared" si="1"/>
        <v>0</v>
      </c>
      <c r="E20" s="587" t="s">
        <v>392</v>
      </c>
      <c r="F20" s="602" t="s">
        <v>402</v>
      </c>
      <c r="G20" s="27"/>
      <c r="H20" s="105">
        <v>2</v>
      </c>
      <c r="I20" s="53"/>
    </row>
    <row r="21" spans="1:9" ht="15.5" x14ac:dyDescent="0.35">
      <c r="A21" s="578" t="s">
        <v>403</v>
      </c>
      <c r="B21" s="35"/>
      <c r="C21" s="586">
        <v>10.7</v>
      </c>
      <c r="D21" s="594">
        <f t="shared" si="1"/>
        <v>0</v>
      </c>
      <c r="E21" s="587" t="s">
        <v>392</v>
      </c>
      <c r="F21" s="598"/>
      <c r="G21" s="27"/>
      <c r="H21" s="105">
        <v>2</v>
      </c>
      <c r="I21" s="53"/>
    </row>
    <row r="22" spans="1:9" ht="15.5" x14ac:dyDescent="0.35">
      <c r="A22" s="39" t="s">
        <v>404</v>
      </c>
      <c r="B22" s="110"/>
      <c r="C22" s="584">
        <v>5.13</v>
      </c>
      <c r="D22" s="594">
        <f t="shared" si="1"/>
        <v>0</v>
      </c>
      <c r="E22" s="587" t="s">
        <v>392</v>
      </c>
      <c r="F22" s="595"/>
      <c r="G22" s="27"/>
      <c r="H22" s="105">
        <v>2</v>
      </c>
      <c r="I22" s="53"/>
    </row>
    <row r="23" spans="1:9" ht="15.5" x14ac:dyDescent="0.35">
      <c r="A23" s="579" t="s">
        <v>405</v>
      </c>
      <c r="B23" s="560"/>
      <c r="C23" s="561"/>
      <c r="D23" s="562"/>
      <c r="E23" s="551"/>
      <c r="F23" s="563"/>
      <c r="G23" s="562"/>
      <c r="H23" s="124"/>
      <c r="I23" s="124"/>
    </row>
    <row r="24" spans="1:9" ht="15.5" x14ac:dyDescent="0.35">
      <c r="A24" s="203" t="s">
        <v>406</v>
      </c>
      <c r="B24" s="564"/>
      <c r="C24" s="565" t="s">
        <v>110</v>
      </c>
      <c r="D24" s="359">
        <f>(D6+D8+D9+D11+D12+D13+D14+D17+D18+D19+D20+D21+D22)</f>
        <v>0</v>
      </c>
      <c r="E24" s="204" t="s">
        <v>111</v>
      </c>
      <c r="F24" s="22"/>
      <c r="G24" s="22"/>
      <c r="H24" s="639">
        <f>SUM(H6:H22)/9</f>
        <v>2.1111111111111112</v>
      </c>
      <c r="I24" s="639">
        <f>SUM(I6:I22)/13</f>
        <v>0</v>
      </c>
    </row>
    <row r="26" spans="1:9" x14ac:dyDescent="0.35">
      <c r="A26" s="566"/>
    </row>
    <row r="27" spans="1:9" x14ac:dyDescent="0.35">
      <c r="A27" s="362"/>
    </row>
    <row r="28" spans="1:9" x14ac:dyDescent="0.35">
      <c r="B28" s="1"/>
      <c r="C28" s="1"/>
      <c r="E28" s="567"/>
      <c r="F28" s="567"/>
      <c r="G28" s="567"/>
    </row>
    <row r="29" spans="1:9" x14ac:dyDescent="0.35">
      <c r="B29" s="1"/>
      <c r="C29" s="1"/>
      <c r="E29" s="567"/>
      <c r="F29" s="567"/>
      <c r="G29" s="567"/>
    </row>
    <row r="30" spans="1:9" x14ac:dyDescent="0.35">
      <c r="B30" s="1"/>
      <c r="C30" s="1"/>
    </row>
    <row r="34" spans="1:3" s="22" customFormat="1" ht="15.5" x14ac:dyDescent="0.35">
      <c r="A34" s="22" t="s">
        <v>112</v>
      </c>
      <c r="B34" s="153"/>
      <c r="C34" s="153"/>
    </row>
    <row r="35" spans="1:3" s="22" customFormat="1" ht="15.5" x14ac:dyDescent="0.35">
      <c r="A35" s="22" t="s">
        <v>407</v>
      </c>
      <c r="B35" s="153"/>
      <c r="C35" s="153"/>
    </row>
    <row r="36" spans="1:3" s="22" customFormat="1" ht="15.5" x14ac:dyDescent="0.35">
      <c r="A36" s="22" t="s">
        <v>408</v>
      </c>
      <c r="B36" s="153"/>
      <c r="C36" s="153"/>
    </row>
    <row r="37" spans="1:3" s="22" customFormat="1" ht="15.5" x14ac:dyDescent="0.35">
      <c r="A37" s="22" t="s">
        <v>409</v>
      </c>
      <c r="B37" s="153"/>
      <c r="C37" s="153"/>
    </row>
    <row r="38" spans="1:3" s="22" customFormat="1" ht="15.5" x14ac:dyDescent="0.35">
      <c r="A38" s="22" t="s">
        <v>410</v>
      </c>
      <c r="B38" s="153"/>
      <c r="C38" s="153"/>
    </row>
    <row r="39" spans="1:3" s="22" customFormat="1" ht="15.5" x14ac:dyDescent="0.35">
      <c r="B39" s="153"/>
      <c r="C39" s="153"/>
    </row>
    <row r="40" spans="1:3" s="22" customFormat="1" ht="15.5" x14ac:dyDescent="0.35">
      <c r="B40" s="153"/>
      <c r="C40" s="153"/>
    </row>
    <row r="41" spans="1:3" s="22" customFormat="1" ht="15.5" x14ac:dyDescent="0.35">
      <c r="B41" s="153"/>
      <c r="C41" s="153"/>
    </row>
    <row r="42" spans="1:3" s="22" customFormat="1" ht="15.5" x14ac:dyDescent="0.35">
      <c r="B42" s="153"/>
      <c r="C42" s="153"/>
    </row>
    <row r="43" spans="1:3" s="22" customFormat="1" ht="15.5" x14ac:dyDescent="0.35">
      <c r="B43" s="153"/>
      <c r="C43" s="153"/>
    </row>
    <row r="44" spans="1:3" s="22" customFormat="1" ht="15.5" x14ac:dyDescent="0.35">
      <c r="B44" s="153"/>
      <c r="C44" s="153"/>
    </row>
    <row r="45" spans="1:3" s="22" customFormat="1" ht="15.5" x14ac:dyDescent="0.35">
      <c r="B45" s="153"/>
      <c r="C45" s="153"/>
    </row>
  </sheetData>
  <sheetProtection algorithmName="SHA-512" hashValue="uddB9ex8AgvptIe4vuI2Hos4J7fNFXHYnzY4Ysa2D5+ZzOR5AWx3Floz/4oXyZHASrjZfUi0YZ0IJIzQqXjRTA==" saltValue="fQqGRvOXHuP2MNlMeHfWog==" spinCount="100000" sheet="1" insertRows="0"/>
  <protectedRanges>
    <protectedRange sqref="B6 B17:B22 B11:B14 B8:B9" name="Ostetut polttoaineet_1"/>
  </protectedRanges>
  <hyperlinks>
    <hyperlink ref="F8" r:id="rId1" xr:uid="{1A8F183C-B3F2-4547-AD69-07BCB0C88049}"/>
    <hyperlink ref="F12" r:id="rId2" xr:uid="{17CD3934-E82A-4F00-B34F-976A2E7D4AB9}"/>
    <hyperlink ref="F20" r:id="rId3" xr:uid="{5F12E37C-2D13-4BFC-86A7-ACC1DFB5FCC0}"/>
  </hyperlinks>
  <pageMargins left="0.7" right="0.7" top="0.75" bottom="0.75" header="0.3" footer="0.3"/>
  <pageSetup paperSize="9" orientation="landscape" horizontalDpi="360" verticalDpi="360" r:id="rId4"/>
  <ignoredErrors>
    <ignoredError sqref="H24:I24" unlockedFormula="1"/>
  </ignoredErrors>
  <drawing r:id="rId5"/>
  <legacyDrawing r:id="rId6"/>
  <extLst>
    <ext xmlns:x14="http://schemas.microsoft.com/office/spreadsheetml/2009/9/main" uri="{78C0D931-6437-407d-A8EE-F0AAD7539E65}">
      <x14:conditionalFormattings>
        <x14:conditionalFormatting xmlns:xm="http://schemas.microsoft.com/office/excel/2006/main">
          <x14:cfRule type="iconSet" priority="1" id="{0343425A-43DC-4BC0-8A5A-BA2EA5A3264F}">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D2</xm:sqref>
        </x14:conditionalFormatting>
        <x14:conditionalFormatting xmlns:xm="http://schemas.microsoft.com/office/excel/2006/main">
          <x14:cfRule type="iconSet" priority="2" id="{72C4F092-33C1-4F7F-A175-3274DCE2083E}">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H2:H3</xm:sqref>
        </x14:conditionalFormatting>
        <x14:conditionalFormatting xmlns:xm="http://schemas.microsoft.com/office/excel/2006/main">
          <x14:cfRule type="iconSet" priority="3" id="{3E464A69-99F3-4CDB-998B-65DD67C79DDF}">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H17:I24 H16 H6:I6 H8:I15</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Asiakirja" ma:contentTypeID="0x01010058A05785A810F14CB3E01C812F6E169A" ma:contentTypeVersion="12" ma:contentTypeDescription="Luo uusi asiakirja." ma:contentTypeScope="" ma:versionID="2d207e282e4899a178433931776b2bcc">
  <xsd:schema xmlns:xsd="http://www.w3.org/2001/XMLSchema" xmlns:xs="http://www.w3.org/2001/XMLSchema" xmlns:p="http://schemas.microsoft.com/office/2006/metadata/properties" xmlns:ns2="32800b42-52bb-4330-a048-951b201bc729" xmlns:ns3="557c658b-4cbf-4c76-baf9-e797f179e83f" targetNamespace="http://schemas.microsoft.com/office/2006/metadata/properties" ma:root="true" ma:fieldsID="a8967ad9ac68582cfc6dd891ff2fdf43" ns2:_="" ns3:_="">
    <xsd:import namespace="32800b42-52bb-4330-a048-951b201bc729"/>
    <xsd:import namespace="557c658b-4cbf-4c76-baf9-e797f179e83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2800b42-52bb-4330-a048-951b201bc7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Kuvien tunnisteet" ma:readOnly="false" ma:fieldId="{5cf76f15-5ced-4ddc-b409-7134ff3c332f}" ma:taxonomyMulti="true" ma:sspId="c5e73081-4f5f-4171-8b39-c28ec671539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57c658b-4cbf-4c76-baf9-e797f179e83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ee9755f-253f-46f8-bba9-95809e00a1f9}" ma:internalName="TaxCatchAll" ma:showField="CatchAllData" ma:web="557c658b-4cbf-4c76-baf9-e797f179e83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ältölaji"/>
        <xsd:element ref="dc:title" minOccurs="0" maxOccurs="1" ma:index="4" ma:displayName="Otsikk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T o u r   x m l n s : x s d = " h t t p : / / w w w . w 3 . o r g / 2 0 0 1 / X M L S c h e m a "   x m l n s : x s i = " h t t p : / / w w w . w 3 . o r g / 2 0 0 1 / X M L S c h e m a - i n s t a n c e "   N a m e = " E s i t t e l y   1 "   D e s c r i p t i o n = " K i r j o i t a   t � h � n   e s i t t e l y n   k u v a u s "   x m l n s = " h t t p : / / m i c r o s o f t . d a t a . v i s u a l i z a t i o n . e n g i n e . t o u r s / 1 . 0 " > < S c e n e s > < S c e n e   C u s t o m M a p G u i d = " 0 0 0 0 0 0 0 0 - 0 0 0 0 - 0 0 0 0 - 0 0 0 0 - 0 0 0 0 0 0 0 0 0 0 0 0 "   C u s t o m M a p I d = " 0 0 0 0 0 0 0 0 - 0 0 0 0 - 0 0 0 0 - 0 0 0 0 - 0 0 0 0 0 0 0 0 0 0 0 0 "   S c e n e I d = " 2 e 1 0 b 0 f e - 7 8 7 1 - 4 e 0 a - b f 8 0 - c e b 9 5 5 5 0 9 2 5 0 " > < T r a n s i t i o n > M o v e T o < / T r a n s i t i o n > < E f f e c t > S t a t i o n < / E f f e c t > < T h e m e > B i n g R o a d < / T h e m e > < T h e m e W i t h L a b e l > f a l s e < / T h e m e W i t h L a b e l > < F l a t M o d e E n a b l e d > f a l s e < / F l a t M o d e E n a b l e d > < D u r a t i o n > 1 0 0 0 0 0 0 0 0 < / D u r a t i o n > < T r a n s i t i o n D u r a t i o n > 3 0 0 0 0 0 0 0 < / T r a n s i t i o n D u r a t i o n > < S p e e d > 0 . 5 < / S p e e d > < F r a m e > < C a m e r a > < L a t i t u d e > 6 2 . 5 9 1 2 8 0 2 6 7 1 5 0 8 9 3 < / L a t i t u d e > < L o n g i t u d e > 2 3 . 8 7 5 6 5 2 1 6 2 7 9 3 2 3 4 < / L o n g i t u d e > < R o t a t i o n > 0 < / R o t a t i o n > < P i v o t A n g l e > - 0 . 0 0 8 3 6 4 3 3 9 3 0 6 3 4 5 7 2 5 < / P i v o t A n g l e > < D i s t a n c e > 1 . 8 < / D i s t a n c e > < / C a m e r a > < I m a g e > i V B O R w 0 K G g o A A A A N S U h E U g A A A N Q A A A B 1 C A Y A A A A 2 n s 9 T A A A A A X N S R 0 I A r s 4 c 6 Q A A A A R n Q U 1 B A A C x j w v 8 Y Q U A A A A J c E h Z c w A A B o U A A A a F A Y W x t k k A A G I 1 S U R B V H h e 7 b 1 n d 1 x J k q Z p o a G 1 J A F Q a y Z T 6 x J d X T P T s 7 1 n Z 8 9 8 m j 2 7 Z z / 1 7 K e Z H b F / Y P t n 7 Z z u r u 6 q z E r J J J N a g 4 Q g o b U M B a w 9 5 t c j b g Q i g A A I M k X l S 1 5 E x I 0 b V 7 j b 6 y b c 3 D 3 y P 7 6 5 s S 0 v g Y j + + / 2 7 F 2 V l b V N W V t Y l V Z e S + n h O t r e 3 J R K J 2 C s o v O q 2 s h m V d E 6 k q z F v + y p h d C E u I w s x P S 4 i 0 Y j I r 0 + m 5 f v n C T n T n Z O 2 + i 1 5 s R S T u 1 M J i U d F P j y W l v r E t t x 6 k Z C 5 9 Z j k t o K T 7 A P J 2 L b 0 t e T l d F f O r n f Y 2 A p K e T 0 b k a + e p d y H H w G 0 i u R 4 u 3 v m h Y 2 o b O j 9 s Z W D 4 9 7 s z 0 h X U 7 F w Z 9 e i W o f F z 9 l 8 R B J a j p W w v b U l k a h W 1 g F A 2 a 2 l I 9 J c V z z 3 1 N y q 9 L Q 3 6 H f b s r q y I r F 4 T L Z y e W l p b Z W 8 X o t 9 G + m 0 9 P f 1 S S a T l l S q T r a 2 8 h K L x Y M z i O 7 P y P p G W u 7 O N M h G R q Q + N h F 8 c 3 A c 7 A l D u H j i q D 5 x V h a X V q S 9 O S E N i b z k 8 / m K Z A J U V U v d l h G l H P m t i B H l n x / X y c O Z e O G Y j o a 8 P J y O y 5 B W P G R a y 0 T k n p K p t y k v v z 2 1 K X V K p s e z c a 3 g g 5 G J 3 / 9 K C X t W y X r Y Z N K 6 N X B e t t H 5 Y o X + G E D V P N V 7 e j I X l / l 1 R 6 h K 4 D g a K w 8 + U z + r W h c e 1 c g E I F N Y D m o F Z O I K Y T K N z 2 9 J V 2 u 9 s T y q 5 2 1 t a 5 O m p m Z p 0 V f 2 x W I x a W t v l 3 g 8 I R s b G 5 J I J O 3 a 0 a j K R y 5 b u I 9 M e l M a G + r l X M e S y U 0 y 0 W n 7 X w Y v R a i G u q R 0 N s Q k m 8 3 K 8 L N x y e h d b a k E 8 U D + p n N a I p W K 8 W i r q q g d 2 D a t k y 8 j B Z U 8 o 2 S J q U T e U C 3 0 p b b w n L M + q a 2 T V i g k B P l K F 6 o C W l y I / f b R j P z q R P q V a C W D n n d T 7 3 9 R W 3 + e K y y U P z U s b m g j G b w H v a q t F p W E L 5 Z q a y R y K i f 7 B f W S 0 4 Y 2 j O 7 G r G k k G m 0 2 S L K 5 u R l 8 W 0 R 3 V 6 f M z c 0 b q Q A y i Y Z C R k F D Y 5 P 9 v r G h U a 7 0 L s v M a k I / v 1 z 9 H N j k 4 0 Y + O D s o d W p z p V W 1 3 h 9 f k w t D z c G 3 Y q 1 d u 2 q T M T X b j i h 5 Y i H q V m q p 0 D r f j K S q k i K u r V 9 O T Y o w + M T h / r U W c O z b A x l p 1 R Y v F j 3 Q o + 8 b U y u 0 / F E z Y T G L f q p 4 f 4 h y K 2 3 t q E o a p 1 q B + Y X m c B o j a n K 0 G 2 h M V 9 T c 6 w m Z m m i t 9 Y 1 N a W q o C / Y 4 b G 6 s S 1 1 9 Q / D J y S h m 3 f T 0 t H R 2 d k p 9 v W q 1 Y P / 2 t p q g k a g p A z A 1 N S 3 j m z 2 y q r 5 I Y 2 L e 9 h 0 E B 9 Z Q R z t b p F k f C F W e y e s m d X Z z 3 C y k w D R D z A f V T A u T 6 a Z q m G E 1 L 8 o B A X f T M O V k A v 7 w X X 5 W A g h E / T 2 Y T k i 6 u v t 2 q F j X h g I / o z G 1 9 e q 0 4 C t C + e 1 6 S y C M q d X S f f i I Y C 1 T W b S S y Z Q R C S s G L M z P 2 W s 1 I B e P Z 9 V 0 C 5 m i l G N d H T 5 R K b k h T x i Q N p l M y s D A g L 2 n 4 Q 9 j a X H R 7 g O Z 7 e 7 u k o G G O e l q Q J o O 7 u P q v e 3 / X 1 S Z f a K v 0 2 4 Q f + n J V E 5 6 k 3 N q q 7 q W J 6 Y P X G o c O F A o a K I T H T v N v c G 2 v P Q 2 5 y 3 A 0 C N P g 7 0 v j 4 T W 2 6 W + r A y 0 5 u V U V 1 5 S 8 W 1 p V u F u U L / p d e C R + n Y 0 K D G t N A I o b x 4 p r f Q f M 8 p L a F U 1 R T n 6 t M 7 C 8 O V K k G c v I M j t H Z 2 y u D B v c h M G n 2 3 f V k 4 + O V 5 K B E B Z 5 r Z L y d z U 3 K K / U T N U S Y o m B P 6 8 D Q 1 O c 2 E a s g / t h O / F U 3 I f I K 4 N 7 s m u L T n e k S z I + n 7 / V W 5 G 9 s B H l 0 7 Z g / q H v j h Q t E s B t n Y Y w T O p l n E R u e D + d 6 A 3 O q 4 t U k y m 5 U S w 5 + V x u i s r j e p r H V c S z 6 5 G j V i X + / d v y x 8 E O L p v H s m q m e c C K x + r Y L T X q 6 l T 5 f k P E / 4 a v D S n 9 h b u W h C 2 N P Y C A Y r x x Z 0 a r R L a 2 j s K Q u 0 J k M s 5 + T r a 7 v a n Y n n z w b K q h f w x k H Z 2 f t n e A z R f T o W s T U m K J s x m S x u v V C p l 5 1 1 f X w / 2 Q G q 1 j H R f R p V D s x J y Z X l Z 6 t W A a m v s C o 7 Y H 9 S I 1 b / 7 2 J L J u N T j z 2 R z 5 g y C r L 7 v 7 O 6 3 9 4 B W y q t + M x P 0 L Y U Q y 6 9 a 6 8 F D h b G p T u P c / K L M b h + R R z N x a y m q k W 6 / I H q F l q C C z / d k 5 V g F 7 f i q g A A S i M D 8 u T u Z k G 9 H k / L 5 s 2 Q h h P 4 q 4 c u P x u Q g k c 9 K w L r w j W M Y m S p + Y a s 2 H v s F x E J W I M + W W j + e P J A l r h Z Q Q k 0 4 5 I f v Q D J e e m 2 I 4 U F 0 j 8 / + H K C p q c k s K x Q A + 5 d X V u y c s T i W R E x a W 1 t k c i k n y c h G Q e b 3 s + 1 b Q 7 1 5 a k D S 2 k p w E 9 t E 8 P S m Z m f n C n 0 M f O b 2 6 R f C V 8 K J 3 d a H x 7 + q V 7 X b 3 N K i T m n R h 1 p Z W Z Z c t E E e r / T I i + W E 7 S O q E y q D m s G 1 I M z J z p y Z l T w j / g v m J M L d o M L 1 O v F s P i 5 j i 3 H z G 1 8 s x 2 R p U 1 v Q 1 x S U 6 F d T j I b t u J Z F t V D 4 f k G Y f L N C d 0 c 1 8 w 7 T + i C A V M g K B A L I T p g U u B b I G + Z b Q 3 2 d B S 0 8 k q q F w k i m k v Y a / n 1 j Y 6 O s r a 0 Z s c b H 1 S q a n z f t F Q 1 U c H M y J 9 N L W U l E i g G O W r E v Q t U l E 9 K k G u r F c l w f Z s M e G H U J q z P a 8 K 9 s u g e j g H m H Y D e q u b G q p K E Q L D q j D w J Q r T x i Y 1 O L X H + e 1 E L Z N 7 c L Q P t g y r 1 1 N G t 9 U 0 1 J J V F 7 T n 5 z a l M u 9 m a l R / e 9 T t B i f 6 m a a F g 1 I / 1 j 1 V r w w w Z a q S l o N M b V M k j r d Z 9 W C A C 9 D L 7 X u h p T U 6 5 S P 2 I Y 3 M X I w s t f G 3 I Z g f Q 1 b N n w m c C E 0 y w Q x u 1 f X C y P 0 E X M z w + H 7 C E X Z h 8 B i 3 b 1 o z I Z 9 x 3 n Z G t t b p C F d J O F 0 f e L f U n x m c E j s r K R 1 9 Z P b V m 9 w f W 1 V d M w a 6 u r s r E y I z M r E b m q Z k 0 Y y 0 u L 0 t z a J k s b U X k 4 k 1 A N 1 W q 2 L Z o K n w o z a K / K 2 Q 2 Y h 3 T I 0 u m b 0 f P R O Z z d i i q p X U D i d Y L + p q 9 H U v K n J y k z 8 4 I 6 f m 0 4 1 5 1 V 4 X J X x U J w 5 u b h k p n z E S W l r H c D V z 2 m d X K Y C F s 2 H h A A T e w b r b p U a S g d E M m D e F 5 L 8 X l 5 e c V I B d l 8 p M 9 / x 3 E o A 8 6 5 v L 4 / L a W E 4 k R 7 b 7 G 4 t g b R O r k z G Z f b k 6 o e 1 Z m r q 6 8 3 1 b u h q p d U j 6 H 2 j C y r p i H U 6 U H k B a C d W t Q E w H b F t i X T 4 e p Y 6 q U 0 E 3 d G p W H W Y c 5 t b U e k v W G r S q f x q w V m K s + + + X r i H R V x 3 w Q 9 Y h b C Y Z l 5 1 Q B h f w h U 6 s A F N B 7 w p b G p 2 B c a B o Q J h 9 U 7 O w m E u C B G c 7 P z q 7 y G g l C 5 b d c o b 2 T i e m 5 a 5 l I + V N s s G F T L 1 t J 5 3 L I U l j Z j 6 u i 6 b I g t Z Q m R k Y G B o + 4 z b N c W k m w H C L S w M C d p N Q 0 B 6 T 3 k y n H c q g o e P s X L t J 6 d j X k 5 o a 1 I Z + O 2 a S l w U J v 9 Z U E A B j u e q B Y d x o e J 7 i Z t g K r 4 K J U A k V 6 F i e n L G B A 1 J G x 9 E I Q b 2 4 M A M w / r i G A D 2 s W D B h W Z I n i B 5 n k + n 7 M + w D D 4 D r K g 6 f C h G h r q j U y Q a k U V g i c U 2 2 B 7 8 d y L q 3 U V O V F p q / n p l t Y T k g 1 S i 7 q T C / L d R J P d I J i e n p G u r i 6 J q e a h n y e h h U 8 / V K u a e q k 6 1 z t N i + Z D u f e n U b / u / U F Q p 9 d Y 3 I g p m b Y s f U i f / w c D A k I E b 1 I r E 1 t + 9 i U F B v J Q T v 3 a + L T V b 1 u / 1 f m e n P y r s 5 u S 1 O d + F a A r g 3 L c D e H 0 n 7 M 9 + 1 P D N D j c O R 3 3 h x H C x 6 c i + I D g + / 4 m c F T 9 a D Q V f U 5 H 2 m O y m c 7 I c / U l / R U h k o / u t b e 3 2 3 s y K J q a G v W 1 S 5 a W l g r H 5 V S b 9 T R v q T z r s + 9 h 3 o Z R U 9 i 8 v v u y s l h N q u B m b s 5 2 W A C C Q p 6 c n L R e 5 n y 0 w Q R 7 Q 3 0 H Q r U g o w / E Q 4 d x a y J h e W 2 7 Y T e C d K h J d 7 H P B R r K 0 2 B e J 3 h C 0 o j w / 5 Y 3 y W e L q R P 7 c m Q C v z 2 V l t + d 3 r T O 6 A 2 V W w I b d H h z n e x L + J q 7 I a G 3 / d a R 2 k n y 3 V h S R h e c g 1 o p 6 u e R C b 7 D x y F b H N k I a 7 q X B Q 2 6 6 2 8 q 3 r v 3 x 5 G 7 j m Z V A h u L c v t F s V 6 Q X 0 C k 7 / n z 5 / Y e R L U V 8 w o C A S S L v b d + 1 b Q 9 i b m T C + p L c e o 9 t p o k Q L W r k Y m N t o b C 4 f e L 8 7 O m m b g R M r 2 n l 6 P a q u Y L r V 1 + a y e 1 9 y I T q B a G p T L o S 4 J U C N w P i W 1 9 R B J z M b G o o 8 M Q E z J M A A 0 K g n G h N 2 e Z 4 F + N p O T P T 1 1 C 8 G E D r Y p W J M S / H z x f i l v w 5 f P h l H w 7 W j l V Z 1 E b G j Q G I E C E N u f Z D j N Q g l 8 U D l Z g i o Z N 3 q F e f K q I 5 Z Q C J 7 m O W G g y T z B A r h / m I k c g 0 0 1 N D e p W 5 K V b L S G G h N S C P a U 7 2 X J C W 4 C i d s I 3 A o v z k 7 K w 6 n w i A g u E Z 2 9 P J S 0 o k I i 6 i 6 + v r t o r K S v 0 S a H V a o n o + Z Y t D M g 0 1 J Z 7 7 X 1 J 2 c D U w X T w o A y W 8 A N 1 H 6 H h w 7 o j X 7 Z c C + F j v B j 9 a p Q f 3 6 G R D 7 O F x z w n r Q d S 4 X / s h b D l Q A v + 8 f G M X G 4 d l f c G d 6 Y G A a y I o G v H f u v r D p P 9 0 B D F M i j e O 2 Y x D b L 3 n z C f z / Z s y e N Z d w x 9 T Y z N A i 0 t L S W B C k x J H 5 z A V 4 v q K 2 b k 8 H x C u l S u 5 5 b 2 D q P v S q h o L C 5 5 a S y Q y W / p z X V 1 5 t o k X 3 / E W p t v R p N m H 6 d i W 0 Y s X 4 i + Y 6 5 J 7 W b M I w a w 1 Y J K x f 3 2 0 a y c 7 N q H M X s I w K R l e A I + U t C w y b S a d f e m E / J M n 3 N O v 0 v t I 2 C w F z j T y H z M W l j M P A Z U I o g I P r C O 4 Z A v 8 7 J o U V O G c 1 O H t W R T a N U X r A f 8 u 4 W N i A 2 R I H 8 u 3 N J X A u l X v k + M I 3 m W w 8 D 0 a l I b n p w 1 f P R n 3 p 9 K G J k I g m F J A c r s Q m 9 e 7 l C P f A 6 C G S i D h Y U F e w 8 g E h 2 8 n m T p 9 K Z t L a m c y l 5 O f T I a t t 3 L X 5 + K A y p v 0 W S H a i e n H s M F R u / 0 7 8 6 j r b b N J P F f M V 6 J i q G i Q G N T k 7 2 C b m 2 t h u f 2 3 1 E G j q i D T r b 2 6 w L Z D Y B R x Q g b T 4 N / x L O t q x + w q p q W f h g 0 q U + x O i w s b s Y K q V v k N d J / d 6 U / a z V y 2 P D d C + E W v h L C V g F k x 6 R f 0 M a E I R X L G U j v h m H Q L 1 k N + N U X + z I F n + u w / N + j b X n Z z O v 9 5 z O W H X K m O 2 u N O 3 4 t S Q W Q i 3 o j w r y 8 4 p I K I F I 6 C L + n 1 c 8 P A z N w Y 2 P T n i e Z q j O C n e v e N J O 1 p X 5 L 1 k 0 p F D l S v l n g r e q W 6 i n 4 T m F S U c D Y q l 0 N e W v B P V Y D z V 8 0 2 d w r 5 g q h 9 F p a w X L Q g t J p e 9 A w 7 X 6 B z e 8 o p G R S o c a / Q H A Q b n w F x j R h 4 r 5 M / 9 l u G F A h p / G A S J Q b X R S Q y 2 v 9 w 4 T P q i g f g l E O f L s 3 j m T k k x M u G k i n N c n G n 6 n / x H 3 6 s g i n / Z D V s L F R T E I F k A p z 7 z D r E g m j g W P g Y G 9 T V i Z X Y h Z x J T L 3 T L U 9 s u r J e + V Y y s x n / K O U m n T L y 8 s W j C i F y n l g E q I p O J b b J f B x V s n a W + 9 S 2 q p t V a N 8 0 U S 9 a a d y M v E K + 1 H h y + l Y x T F M m I D 0 W c F y A M H I I j g I 6 L H G Z H w d o B I Q X C + 8 r X p d f J k J r S D K G G 3 1 q g c I 3 n i R t G H y f s w Y 2 h K T 8 y C N 0 W 5 g v B p m E f A N S D X w 3 I z O R X M S D a T R G V D N w D w f E M s H o R A + i I T w E S i o r 2 8 o p J q 9 K q A x 6 T 5 h c C F J B l g z y M t T 9 W 2 P t m 1 Z N H I 5 S I m D 0 G P z 7 j 2 J 3 T d v 3 r S g W h g Q M 5 c n I 3 3 N N B l 9 V O S t E k 2 M a 8 t C n p / l w H C a C l v V t i L V d l L y y h Z P q H L M r R H Z K y Z 7 h o / h 3 U Z m 2 z r e q A x C 5 Q c F Q y 5 2 A 4 I G w S E x + X N 0 s E L e a g L o o 0 5 h Y G M j y H m 1 j x / N u E R W Q A T P o p e H E A 6 v F W g l G s 1 w 8 G Z n 6 b 8 8 i L a O B J G 9 v R o J 7 o k s E I D T T + C J C B + m I t 9 5 M G c D R M K 5 9 2 h o b N S / r + I J H C x v V G / f R / p 4 T x / e u w M Z 6 w 8 d a s 9 b H f p n 5 D P 1 S u r R 2 2 + / b c G H s O y i B H p 6 e m R 6 e t Y + J 5 M J 8 6 k 4 r 8 t w 3 5 Z m q R 5 h r i o p m J j l w Q h / Y V 6 p k G N 6 c 2 5 k r g u L 0 r L T C t B 5 l 9 v S l i H b Y D P 8 v I w D i j k R 7 l 1 H I 0 I K X l H f 5 A f i j E I q T J E 7 k 0 k b s u F D 0 B 7 c O t u U m g T u K Y o g c s Z A O X 6 H o + 2 F G W K F B e Z 1 g c T W 1 4 n w B C j V c G 2 s m K O J s D I c n o l 0 v h s v z d 2 s B M q d B O l y E / A w g F V B A 1 T + B G F L j o w a n 2 2 S S K i c b G R M t h n K U Q 3 H j x 8 z k x C 1 g + Y l + k e D w V l i U u p 3 h R H 5 x + 9 u 7 y j N p i 4 9 2 V q T M l P V u 7 K y E q H I f H h H C 5 b + E W x L G E y Y l B a D 6 A o k w m 9 6 W T A M 4 1 R X M T c P A h E g 4 E 4 s E Z Z G o w K w n Z k e i / s i J Q h n m F a K 9 K R 3 B z M l B e 6 B + Y B f 8 K n 6 C q t 6 / 3 e m 4 q / c x P O g 3 M L 9 J 6 8 D T J l G L u R t N S l p a P b C B 8 c y l o / p Q Y P 2 t f q V E I y G l X L G a q G s 0 Q S Y X 5 X g Z Q l B f V l g K W H y m f b Q y t 7 r n J C a N C P m t W h u b i 5 o U + + e c F / I P I S b m p q y j A r M v r y a g b y u r a 3 a N V b z K d m I 7 L y W E u r O D k I l W s / L h t q d 2 M L V t F Q Y p z u L A / c I W x 5 W C 4 u Q n e 7 O 2 S t z + T V p Z W K a H Q b e O Z q R D q 2 I c m C e Y s r w l B U e 9 W c F k o r f 0 n L A 2 r g a 0 k D V 8 N G x 9 A 5 / l g Y H 8 6 9 X y Y M l 8 a F q L g J J J O r S 0 B K 0 w E S s B I Q 7 s 6 n n b G k x I f V C v R / Q C C E f H s h n t f M Q A m d + P o A Z N z 8 / J 3 1 9 x Y G x / I 7 f e 0 L 5 k b 3 s z 6 p v 6 A Y r q k 8 J q d T X W o j s 1 H A V 6 Z z L R + 2 k o B q J w s g E f S P Y p u F 5 2 l 4 W X H V e W y A 6 T z H H D o t M 4 J q a i X 9 4 V C e 3 l U B f q J b 9 R l v a z 4 b r C n 7 B H o / 8 s 4 C v K 8 Z N 1 Y J b E 8 6 0 9 s B P x Z T 6 z a m 0 1 R P k 8 m F x M l q Y 6 a k a m Q B B i 1 b V A D j / X t 7 2 j b J 6 M u E n m l Y G R o V D J o h 0 6 9 Z t G R k Z t Y 7 d 3 U A g A l 8 L o A H R a k y W m d D X W B V N u G N v X e u g P t x O I l U j l e 0 O v s L M q y W 1 a D f Q u H h z j A o i D E q f x 6 s A x O H 8 h K W J B N H v 9 C p 9 J p 7 r V Y S / D w p f p d 2 N e Q t S 7 Q U C T G g y H / D x 4 W 9 I R c Q P D c Z 4 O B + E I u R f K w g q M D J h r 8 a 7 H J V C / j E t Z D q b w / A h / Z m Z G T l x 4 p g M D Q 1 K Q w M B k + q I a I V h 6 g H u j 3 u z A Y 2 6 k V b X k N 8 Z w S S 7 w o T Y b 1 v R R j 1 J q Z n n U e l h C b n 6 K B j + S S 0 V U w l U D g L H J X 6 I Q M C r g m 8 c r G z 1 u S p F G X 8 o E H z B B + E e z / U U / d T d w D P g x 5 L 7 F 6 4 n n o + A 1 P n e r P l j l b p T 9 g I j E z D L 9 o P + l p 3 3 T f A g r P G Y 6 J I R 4 r w u L C z K 1 G a 7 d d i W o 1 y + q b q i + R g x M 5 B P k A w T N R l x I x 3 C W 0 l 7 6 d S l G z M S R i U i e d A b T T C C w q W / 6 Q D l a K D V + z k R y c M / 0 y 5 F + I M B A f D z 5 w 2 0 5 W o e N E g O I 0 P 7 M Z m Z x T c M c t / A g w M G p F J q Z i G 4 h h o K r V o n M e Y Z g o / s Y l I y Z d j y 0 p I c O z Z k 0 W m 0 b S 0 o E k r l W 8 n O G E D O b V w h n B 5 8 5 1 F y O 9 F U u 9 6 E C k E o E L E b + H 5 D b 4 z Z b f B z a g m h / p z g Q 7 E / Z b T W b 1 n U F I 1 C d J M p 1 v x A T a 9 d A V F T I n m d 6 h O R Z 0 h G B 5 2 6 v C / X R s j g / A F M f + R u S 0 0 1 X h k B P j / v + o L C 8 C Z Y L c h m s q b x m D s C 9 P b 1 2 c B C Z i F G m 9 Y C o o C Q C O b Y C P W A Y G S t J 5 I J S W y V h t A j / 3 T t b u H M i e b j s p 5 2 I y L D p P L E K i c Y n 7 m 5 u r h r T G p l / Q + N H y J E / W M F 8 o G v g 7 + K D 0 S G x v i S y 8 8 8 1 5 O 1 v M y p 5 Z i c 0 f e + x M g y I H + P l r 8 S r j 9 P m O Z j z v h a g B w R L E i q 8 P r Z s w D z k b S 0 M h k l g T I l k h 5 H J g P D 4 B l q U Q v I 3 P C d v m B i Y s L 6 n 9 j C 2 i c M F + U j q S E v m + m 0 b G 4 Q H V T f U f e n N 9 P K j 4 y a 7 h B / W / K q k 9 b i D B F x K G l G 8 l J v R A q j G p k 8 6 N C t S 7 g V M X 4 q + I V M R V C t T E l A m f z x S Z 2 M L x a T n Z m M h S D D x A p u g N s H b G 7 y o M H V M 7 i d I T B + i B L e + U 1 1 4 N O E y Q Q I U i D c k I I c O W 9 q c W 4 0 1 U Y Q 1 v Z A U z 6 Y L p I H F P L y A v S p l o K Q o 6 O j w Z 7 d E d d G A 2 I B r k v u H 3 O i E H x g i + R L I 4 q F J 4 j E U m b u U U j h b S + Q Y D m 7 R 3 L l j w U U C F k R q P s j g a 3 / C x x 8 V Z f X O J / R X p A t j M 3 N d R P u c K 4 e I X M C F t 5 8 3 E + z V S l s 3 t 3 b b 1 p w b W 1 F o i F t i O m F p m L u v v D v y I 6 h Q z n 8 D O T h r a 6 6 0 D f g n r u 7 u 8 2 k 3 B 3 u L B z P C h 4 A P q C Z g c 0 4 G / h o 0 e 3 i P R S S Y + N 1 z X p A 7 U T y x x z G s O / X B e 7 4 e A c 9 + L l C D u I v 2 B u k G f k x W R 5 + l Q t a a 4 A 4 0 B d F Z y 5 O f y 3 w o e 2 N D Z e I G g b y 5 W c m b m 1 t t 9 d K U H m 3 4 I C f d 4 8 G c 3 U D E 9 Y + G n x n b h h u 5 s i d K J d 9 P p N 2 V H z P 3 O h b p q k g O d G + W F 6 / D 3 h k f q d t y W 6 z C c t P C C r t + y k C z U Q W R 2 4 7 Y q F + U l Z + w e 6 g z B j + U D 7 l A A 4 / Q A M A B v i R l F o r m F w F 9 w I N U 1 9 f 2 h + E i e V 8 n 1 o i h Q Q H k g V z c X 1 1 Q R i X t 7 Z B H M D J r Q s s F O u a a z O N W C 2 g C 4 k 5 U w D X g E C M p f K D F E E s v e r 5 V D T 5 I D j E C W 8 / N 2 C K n O z A H h f 5 6 z O b c q E 3 K 2 f 2 W A J 0 t + 9 e N / y t 0 C o f J s p P 5 z u f 3 z y a l T f 6 X R S r f E C g z 4 H z / g X i s p / 7 W l p Q w V e z D c 1 U H h z I M 2 Q i O P 9 e g H i A 8 6 w s L 0 l L S 5 s 0 p C L S 1 o S / V V Q G / h p o m 4 m J S e n o q I 1 Q p E d 5 Y v u 7 j M b j 6 l v F 7 Z z K l B L f r / D O + 0 9 h V C P V T 5 V s k I N 5 7 s g + 5 j 2 D 3 X q a 8 / J X p z f l b E 9 u h 1 k D g k b u B w N y Q F Q S M 4 r p p R H y D 4 f S l t 1 w G J N N k m X / + 7 P F z l Q 0 0 u W + j J G K A a S V x q J h X v n p D W j B A e V U K U s G w s 1 M T 5 m G w F S y C J m S o L u 3 L z i i F G g P m z c / + A w 4 N y L H s J z y + g g T j 1 m J 1 9 R f C p N o a W n R 3 t O H B J 6 N j O h f N 7 3 z X u A 8 c 3 N z 6 q u 5 i C L P 4 M Z F x Y 2 Y h E e c p i 7 e l J a A n r y h 3 W 6 Y E / x U y b I X 6 H A k I b Z 8 k h M / X y A T w B z W s O z D x G B r z r L C G a 5 O B b I a Y l z d D Y i F 4 / + y p G J 4 D I E E A I k Y Q s 5 w D s y 3 o F E v A G 2 A I H k y g f A x N F B h 8 X H y p I 1 Y T 6 + 9 Z 5 U W f C 5 S d y q B G Y j X 8 3 W W a s a I B X 5 L R j s J t u S J 8 t x M u 0 A S r l 8 g g B y 9 M J i p m B C 8 7 6 9 i 7 V 3 M y r h e d 3 V 1 V a Z W 6 2 R w a M h M t 7 3 A P Z N 1 w a o c H p y X B s V n W p C e x E o 0 0 S z 3 o X 6 V 7 U 1 0 K f s q V 8 z P h W B + 1 q J y I S n B b t + 9 J n A L V 4 5 k b M U Q s h f I t k + o / N G x S k b / s c Z 5 e f b 4 v g k J 2 Q p r 6 Z e r H 7 o 7 / B x 7 + E l k o E O M 8 E J q 9 E s i B / T n l K f s + G g Z x I a Q d 6 f i l u L D / B J k Z f t g A 6 + + g 7 U c p E D Z v B a x e m l J 5 S 2 h F s 3 I k / H K Z z f t A l v E p p F z Y + 7 0 J 7 C s D O 4 e I x b d 4 7 o Q w F 7 V l I y 2 n r C o J Q s e 7 A b E n j L 2 z 8 u 9 e C 7 E t U I I T q B t m Z L c A h M Z F + 0 0 Q n l z L 7 z 9 H E G H 5 W 5 g w s c f G p i d z G H R k N i y G W M B 5 h 1 Q k b C G 7 9 y 5 s z I + / l w a s 2 N y L P Z A T q k J u 5 / 1 g h F O p h Y I D 3 s A f p U S M v D J i r C F y L S 1 x z w q 9 3 M 8 m J v B h 6 7 J H D n d v m Z h 7 W i q 2 b R D L e D e m c Q H U n I 9 D y y H a r C h H 0 o M S F 4 p u x w C c X 3 u 2 2 t E l N K l j j k r 4 0 q m r J d 7 9 8 q 9 Z P U c x Y A J + y E P I X M i h 0 5 T s y h D X l j a C V j Y f G v b Z d K G U Y 1 U 1 f b / F M C k H W T E 0 0 J 5 U A 6 4 A Q x L q G V u u l c B Z J U l e A i S M P 0 v O Z H d j R k b 4 B b O j m Q E K X N x E / L d i j X K 9 M y M n D t z w n z C d w e y l v H N K o k M / M T E r a a N e W Y I x b A L 7 z e G B 3 G S f n R 3 V F t 3 F U S v V Y i O + q E Z Y R C y R n g x B X 2 Y m 6 P 8 P A 6 7 g X J n V q J w P h 5 D 0 m u Z h w L T M b + + a D 4 M h I d g 5 p 8 p u X l F T j m P + W 5 B h A 9 t 0 t j o w v 0 s q F 7 J K A v L N + d x v p Y q G T 0 H Y X K + 9 4 0 L J r g / P J d V H 0 1 3 R / 7 5 + 3 v b + b r z W i A 5 u x n n P B a 1 V P g C o P z z T x E U B 4 M L s c 0 x I 2 j p K h X u 6 w I E I B j A 8 B E / B d v N W 7 e k u a n J K r S / v 9 / 8 F 1 Y q Z 9 g B 4 5 J m h 7 + R v / r k T a t c 7 r 1 S a 8 5 c G V + P J M 3 / K A f + F 2 a w n z H 2 9 2 e Y O s v e m v A Q u Q q f 1 / L 1 d G P e D a / Z f I Q t n N r j w Z A Y J n W p B o j E 9 S r 5 g B D B z U V R G U u L C 6 Z 9 y n 0 x f 9 / I M W Y e Q z b w s Q h 0 8 B 7 t z j X 9 s A 2 G o r w 3 W N S I X u 7 h A N v Y 2 J j N L 8 E + J m 1 J K 3 l p Y D Z s A h e S b / O W d Y G G I j 0 p 3 n t C o n W t / f r j n w d R a g V P y r A F b H B a 3 R + K T E x 4 8 s Y R r S R 9 R V N A p j t 3 7 s r s 7 K w 0 q U C 5 5 S s z 8 v z F C z P x 2 t p a 7 X f k 2 L U 1 I p A R 0 7 Z M Q l I J N B Y s B P A r 1 V z l f U S k j P m J I I F r w x 0 y g Q k V H k w I 8 J F i E R c U s M + B f 1 I J E K U S k Q G a i e t X C 6 h U 8 7 U 8 U V r b 2 g t k 4 g x c B / n 1 m o P 7 w h Q l q o j 5 S T 4 g g x n j 6 m / 5 y V f A F S 3 7 c n A e f C / 8 r a W l Z S M j 1 y C 6 1 6 D n Q i P y H o 2 o 9 O M X Z g Z a o 7 K 2 K N G s 3 k y 1 g M Q v e H X A z I E M t 1 4 k Z H o l Z r 7 D 4 8 d P r B N x b a t B N d G Q p c i w V B D 1 d u r U y c I I U 2 b z a W t t l R k l H g s K e B + L 4 A I N R R h c h y A D A Q c / o Q 7 4 / G n K I o U s q o 2 Z 6 C e 1 W V 5 a K D j i a E 3 A c A 3 / P a Q i K I D p j A D T c l c C h 3 v C 0 H D R X h O Z g 0 x z 2 g D s l q m f V d O x v I E n / Q i i h C O M g O t g X q J R T P 2 U w D U 6 n m j 4 P V 6 r g v K h 8 + C F N l 7 P n o 3 K V 1 9 9 b a f j N y w o a B / s P I 6 4 E J R 6 I X L J K 1 n y 2 6 q p o l 4 7 h b d f s E 9 Q Z n 6 r E V 7 I L A j R m F P z Y l x O n D h u J s a x H l p T 1 w I j 3 L T M b B 6 0 y M f 1 2 H p t h b c 2 F 6 y e 0 b S Y e N 5 k r I S 3 j x b N G 2 2 A T d M Q D P D E I S S c S h W z u B H 6 0 Y W 4 z b p a D j Q V 6 O j s K v g o 1 Q C p u U c i c w y L p + / P g 6 V l m a s B X w y f h X 4 r / C P 2 + b X F 6 E N q b K w e 4 O C 5 O U 8 5 y k P q k I 4 1 o Q B R O v q Y w k G Q x c V F i 1 B e u H B e P v 7 k I z l 5 8 q T t Z 6 U O S I N 2 5 N 5 8 N V N e d f U u r c n n + E V j q Z 3 j 6 j 2 p y s n 1 C 9 k q o L x M + B z e q g A i E a J + f z B t / S / d P d 3 W A l c C Q m Y t c A C i d L S V 7 C s Q T 4 W f G a J 2 a / n x F b k n w t D 9 z T n V j A i r X l / N F z Q N A o g p F b 4 W s / Z W 8 s 8 g o b / S Y m h + 8 L 3 A R D s e p P C g A f B v 6 M x F W O n 3 A Z h s j O B F i H d b + Y K G J i l p v c e d N 7 m y 7 D p 1 A W R F O + H z 0 B / 1 5 M m w B X k e P n x k i 1 a D i c l J O X 7 8 u J G D s 5 E h w f n d c z J 5 i 2 q j 0 G W s O y G w 7 m g Q J L 0 m U T T g L 0 R 5 h a h C r h 4 l E 4 u p 1 W H B Z F d s m E A 1 V O v V / / 7 7 G + Z n A U S O 0 b O Y j w z H q I T v R t 1 5 W M j 7 U n / O V q V A m D F f c N R Z T h O C e l N u N 7 l g 4 Q c v W + 2 d n c G 7 / Y E + J G + O h R G + L i Z e p e R W D z R N Z 0 t c 6 i r M D 9 H U 7 H x O c O / e f f k f / 9 8 / 2 H M N D z 8 1 S + D E i R N y 6 d J F 0 0 z M c I T f 6 h o 1 d 3 1 8 M L s X 3 e y W 0 E L 2 F Y 3 J t j U A R i r 9 R z n a I f / 0 Y H t 7 c 9 N F + P g x r Z N / o P I C L f / 8 C x Q H K B M 6 a 1 m 9 A p 9 m Z W X V y t 4 H H C p h b X V N z Z q 8 t J b N 0 k M r 2 9 X Z b k 5 x q l 6 F Q e v 7 + x f 1 l m n A + r B N d W 6 E L X 0 u N 5 6 7 Z V o / P Z G R + s D E 2 w 3 I A Z q x W o I q H c J E 8 T w f k A 2 2 W j I Q P B B Y b y p R B r T y X L d S h M + 0 m W o t Q C c w p i o g 1 a j a u r r P h o e l / + h R M w f H R s e l t 7 9 P U q o J y 2 c 7 Q m v R O L 3 3 3 r v 2 m X t A K 5 J T 6 L s C u D 9 G + 9 K 4 k R j L d 5 C Z 4 A X P z T R j 9 N t F w / L w C 2 H 2 i Q O U F + Y T Q w s w f V j 9 E S e 4 p W X 3 D t A l N U 3 w l 8 p x 8 u Q J m Z y a k X y i T R K q W U g 2 f W c g K 0 M d e T X v 3 H C K R z N x u T 7 u y N T f u l U T m T A D X e S q M p k A Z C q Z f 1 G Z t b S G H 5 S 1 y B i v O P O 7 y Z Q 5 9 A G 4 X j K V r B 4 u D 2 k y 1 h n z q K T h A M K / s Z m W B w 8 e a B l N q 6 / X o Y 1 P p 8 z M 7 B x W j 5 / 6 5 p t v F B o D u 2 f d O D X E 8 Y + A 9 r b 3 w W f K u w D 9 g r S o E k L 9 g l c P B L u v e c u 0 y Y K a G m Q 9 7 N a q o w k a W z p t H e N y I E y Q c S u X t q m 7 C H Q g B M f b K 0 8 L N r X s c u K q g W x t O m j 9 k I z d w H V I j / L n Y 3 x Z Q r L m y x B W p i V n O S N a c Q h a D o T W + 3 / A i K F l M z s z v W M k L i C U j g Y A i Y 3 h Q r Q O s 6 s S 8 J m O D g 7 I l S t X 5 N S p c 9 L f f 8 R p v y A o U Y 4 6 9 d e 4 J 8 8 H X n j P A m 1 8 4 r 1 P B L b P / h + / 8 X v 1 v R L K 7 f w F R e y W 8 v I y 4 L y W h 1 a n Z a 6 V W 2 2 y x D C + f J q U b 8 a b 5 O p z F c 5 i g 1 4 A / V T t T Q n X p + K r M Y L p 5 d 4 S 9 f M r m k P m m y 9 C r W o Z S P L 0 P l S t I D T O 8 j H r K / O O Q K q d w k B Q I a g n F W Y e w J Q q b 0 j I R K C P q T w 0 D r g n A i a Q 6 s G D R / L V V 9 / I F 1 9 8 K Q 8 f P b b F p i E L I E p 3 / f p 1 e f F 8 w j r G 4 c D U q l t y B / + o P L K 3 E w E f j B M u R O 7 o Q X J v h m / 9 V 7 a 5 h s A O s H s o a K h f S F V E E L j Z H Q c o L 8 y 8 t 9 Q k A y 9 e T O x Y S q U c 3 4 w 4 w a L S m t p 6 b G a p c i C g 2 P f A 5 4 n i P 9 H 3 B O q T W 5 a t / s 5 g V n 5 9 i r S k C q w M 4 I M L b p W J 2 t H V s G l E 4 D 4 r T R 7 J f p e p 4 H w m o m X + n s u B Z o N o n n j l w K w 6 q n 7 R h x + + r 9 s H c v b s G S M I s 8 G O j o 5 Y c A F N Q r c C 1 0 X B k I Y V D c L 8 Z 8 + d k 8 e P H 9 v 7 M J x i K V Y r L 7 z n e n x C I 5 I W Z V / o H / 5 Z 5 y 6 / Y 5 e C Z m j v J v I X v D R o x F j 8 e K h d W z B 9 j z A R s m U i + m q g H v 2 c e Y A w u 5 / e K w z M K 1 r d c r y t x O U 3 z F j 0 x 8 c p M w d T y s e 9 p j 6 j F S e V B p D i Q 4 f q b u B Z S n w J x e T E i + B d K b x G 4 n g 0 V 6 W + I 8 A 9 b K z v / A 7 h R b A p N 4 j H c b z S A X 7 l y h v S 2 d l l D R X B m 4 Y G l 7 P n Q Y e 3 z d 8 e c b 5 m Z Q X C P o i l r / a 9 e y X x A d I a 0 e 1 7 9 x W a 1 0 x C 3 W G 7 9 N U 0 V K W T V 7 7 g L z D U W D a U N S Y X c z K Q f G r L U i q R n j 0 b 2 b N 8 I W E 4 g / y k E r K / x R G K J F / v m P f 1 9 d o 6 s e X n Y z G 1 X 5 3 K y L m u D T X L 1 L x 0 h 9 c E k j 4 B w Q U C E 7 v f q z O L w q i W O h Q G J u B u 4 X C E F R / T A + L e v n 3 H E o Y r + U H c A x 2 w l y 9 f k p O n X I d s G P 2 M h x v I y M r S v L S 2 t u y 4 Z 5 7 R b + 6 z 2 y A R 0 U 7 z s e w L 9 4 d / W 6 o J M 2 p y u 1 2 Y 2 b G d G m r 3 w v s F t a K r a U s + P p E 2 M p F t c P M F K 4 x n L C O C t Y f O n D m 9 o 1 L D e D I T K y y t i q Z h L V m P Y x 1 5 S S l h A K 0 0 l V 5 u Q n 0 z k j R a d K T W 9 T 6 y + 5 o / A x 8 G c 6 a 7 p 8 8 0 Y P l 9 Y r o t z M 9 V 1 E 6 A 8 U J 7 g S T W a s + P F v I R 0 M 8 / / 0 K m p 6 f l X / 7 l j 0 p A J d n C o j O 9 q o B z U i b l w A z O q Q 8 E I e m D C q N c 5 t 1 n t / F 2 n d Q j P u s H + x d 8 z X X w O b l f I 6 P + s 6 D E L 9 g H d i k v z D m W y v z 9 u b S 8 d T S r f o z T N B f 7 s h Y 0 e P D g o d n 8 V E Q s X r k V x z Q h d 4 7 F w E F v 8 5 b 6 P q V O N G K I g A A 3 J i h h Y W o P c t u Y T u u L p 0 n r u / E O + 3 5 g u W o K B H R R y R P G 6 q q a q x 2 d O w T X D 4 t h X g f M u X K S h 4 G p R h J q W P 4 4 n s / f f P 2 t a Z E L 5 8 + r x r k o j x 4 9 k b f e u i K n T 5 / W h u h U T R q w G h o b m w q m Z x h G i M L m q t n e 6 7 9 U P R H A o O q D f f w L F L n V M Q 0 Q 3 + 0 8 8 y 8 4 E M h T w + k / 3 + s W N Q 7 D R w 0 R b N + X g d a i f s J g 5 O q 9 K d b U J d L m 9 p G N v h u W N i L S 0 H n M J h 6 h 7 w V g a n Y 2 5 u W j 4 x n X g i r Z L G 3 m o A g 6 X z 1 i 0 b i N y C X E H k Z 4 v B Q m k g 9 t V w N R T j p s 6 a 9 i y A Y E p Y z o J G 1 p a T X B b 2 1 t l b f f f t P 8 I z 7 X O m i x E i A i i b f h B m Y H k d x e 2 / j M H + 7 L C F T Y 5 / b z S i P A O C u C L e z + h V A 1 Y C 9 H H j E i c 5 s h C d V A h U W t z 8 S N A 8 K m L 4 q f V o z W 8 V f P k o X F v c k o / / T k z v A u q 9 B z N y y k D Z h 0 Z j u S k I G h 4 / L s 6 T P b R 5 4 d J L 4 2 l p A R 9 b e I s F U y z a r B E 4 E s B E j T X J Z Z g G / V o C 0 9 H a I + k w A Q 1 q f f z K N S f p 0 H f U 2 E y R l e Q b j d d + i i 2 Q Y H B + w 9 Q E O W B x h e B u 0 d X b a k T W V A E k 8 u S j m g k e 0 O y M S + 4 D 2 v p l X t K P f 5 F 0 L V A E Z 3 7 g Z S e / y K 6 r t h 2 4 T P H e f D 2 o C W n Z X e y a B o C a 6 F D 1 Z p v N C A E j E 4 h U y v q p / F R / 2 c 2 V y T z q 5 i T p 2 N T N 6 K F I i 3 H 3 i S Y P Z B G g j k M a f C i L n n g Y Z x w u d W R G S R c b K / g Q 1 S r G B u I o T M + l o e l O A 8 9 + 8 / N B / z V Y C 7 v D H T J f c f P L K o n e 3 T a 5 Z u r j z d 5 t 6 g 3 V l l v n B M 8 M 8 F b Z z F M T 0 z a 9 / 9 Q q g a g O A a K L k K I N W H o A O Z C I x E r Q Q q s L X V z X F Q D v Y w m x F Y D q b i q j Z H B K s N c g o i h p h 7 W y q 8 q V j O B i A y b 7 c H H c g 0 B M w a x G Q u V H 6 Y G G E g C A g 5 S a I A c w 1 g e v G d 9 6 f Q X K w 4 G A Z 5 d H M z 0 8 E n s S H 8 C + v u G S 0 D u w x c h w 7 S c n C d u 3 f v y d k 9 M k d e B t z V b 0 6 u S 3 O T G x 5 j 5 C h s 7 h j e 6 1 / b 7 K 9 + x u S D / J t p G o / C 1 6 Z h O S n l 0 t h Q 7 3 L 5 9 K u / a L A c i 5 / h h 2 i a B 9 o B o a 4 l 3 N x W t 2 V B h 9 6 W y l o F 4 I T P z s 4 F F V a K s W D W o T D I P i g / l L 6 k x W C 0 L L d F h + 3 w X E z W F 5 5 L c 0 d / y W r 5 g L k G 0 R r P Z 7 R 1 V b O Q N B 1 S g T w w u w g M o E U Q 4 r Y 2 t 9 K F B 0 L n + 4 q 4 b x q F 8 g 5 X N J T 5 G M H N 8 v y Y o c C P F f K A S K w G b 8 J Z N l a J D l m W h y G 7 4 b B B o + L B E p + n T p + y 5 y 2 t C 0 c s / 2 r v 7 d V e j E N 0 e E M z / z 2 + E 6 8 k K d P 4 r K 2 p G W v n + g s F I z a J q q G B S P Z k w W V G t j J Z C j l q r D J v c y k A S r U K f A g b V H M b C P 2 u V + i s B P Q r l Y N B e d 5 0 C g O C A I Z P 3 J + K S 2 t 0 X h a X 1 + X p a p f 5 T C x H w 6 0 y v d f i / K x c 6 t 2 Q l o a I J B M u T A 2 p 5 u d m X T 9 Q X Z 2 b m 0 E J U U l z g q 0 g m O F 9 m X D u H E M h a K X b O 7 u M b C B M a m Y N 8 t r G x l q p H + c z K t i P t g I I J d 0 J R / q L C 0 g f J h 7 P J o w Q g H k 5 G h s a 7 Z r A k 6 N k C + 8 P C K R / n O Y O 9 h V C 5 f o V P t + c N p Z E W v + i C Q U Y j 8 S A O 4 a B M 7 c D x G I F 8 8 M G f S d v v n m l o u B i n p W D w E J 5 M A S S c Y 8 A c w 5 / 5 c X Y M x k 6 N i R N 2 V G p z 0 3 J 0 1 m G 1 b v Z i h h N y 3 q z b w 4 q Y e x X E C N q + w l U 7 G V a o b k a m 1 p k Y c E N w C s H h O D 8 A A 2 M N k P A P L g H z s F q 6 y D 8 7 F w f 7 b a 8 v K Q t / B O b z c m P 7 T p M o J 1 Y V M 5 f G Q 0 1 P D w c k A F q h E m l 7 w u f j T v + j 0 V Q 3 f O 5 Y / V h j F j k Z P I Z b b x G o E W P / o s F f T h E 1 Z h S y 9 c 1 U 4 l Z G d Y I B D w 8 n K A c 4 V P 5 F r k c 5 O B B l j D 2 k H W r x K 7 s T e k / d l Z a m + r k 1 L F + 2 Y j 3 6 v W i s r q p Z E y 6 e S G c a e M I S 1 j + q Z q I l Y D g o 7 U Q G j 9 9 M S Q B z V V C 1 c 3 N L T Z p C b D r R J L S E s y + y 3 k g D C T q 6 O i 0 a F 5 5 G J 3 I H g m 5 l A v 5 e Y c N I q c 8 M y O Z P Q j B Q 3 T y + S x g E h D E 1 V N A F h O A Y L 9 u p B 7 h R 6 J x + Y o Z j q x x 0 P f k + j H E o 0 N 9 y 6 S a r N F K L e Z f C n j y j s a 8 t I R y 5 F h 0 G d + k B F b A l Y F Z O F p l F t L V T M R m F m I W I 0 K 1 1 Q Y R 4 n + d 6 n b X p D X F b 8 N f K p 9 w B d A I 0 P H 7 + Y O M 3 F 3 s k 8 V s k x 7 H Y D / n L z G d 9 O n e 4 s A / g C A A f M S T X Z V J T T 8 Q G R K Y N a 3 B q o E A E v j 5 6 M q B D + Y H / Y F c Z k 1 W F m d l J f C T I J G X L 0 j N Z k I c A E 3 x / M W k r X t b K 8 L + 0 G 7 g b j F / y z N E a C Q G B g b s e X x y q 0 F f 7 X 3 w a p u R i o b Q m X e N T Y 3 m g y Y S m N X F 0 b z k 8 z E g E R / 0 L 1 p D W V 1 v h 6 e S d C R j 7 d h a Q S t 4 o b f y 8 R Q u T v r w 0 2 d y 6 p R z h K u B D A t M P K b u w m 9 j c C B 9 S H c m E r Y G F 8 v v / H k 4 K V 8 9 T V j H b z r S L C 3 t P R a 8 m F r a l s n F v F z s z 1 p W O T P P h u E 1 T T U g G E 3 N z R X v z x p i / d 6 P R Q J e 0 x L 6 X l l Z s v f 4 D 7 6 / C M 0 V b q h Z / 8 k J I i a g G / m K z 3 X 7 9 j 0 5 c q S v E F X c C 5 Q L j V Q t o N z O B I 1 U O T B 7 O z s 7 Z X F x y Z 6 t 2 q Z / 3 K t K h b 7 T z 5 R l 0 n 7 v v m a + v g 3 z D 0 k r o / x 2 9 L 3 5 g v g 5 a i 7 M f W b r 8 R T C d z r d X e y Y B B D k T 0 9 C 8 3 d b g e 4 O P 2 + 6 B 8 M / C D R 8 9 X B V b j 1 4 L m 2 t L V q g U T O 3 f A C C i S D 5 3 f B s X L 4 b S 9 r i 3 w z S C 1 8 O B 3 9 x I 2 L D 1 2 / q h n n K 3 b v M C 3 3 d 3 p C / P r s p F 4 + I H O l I W D o S w x Q Q + B f P n 1 v H L O + d U D g s r m / b K F 6 3 R q w z 8 8 j L q w S E n o A F 2 8 z M l O 0 j E M H n u d l p I w f m D m B Y + P L q h q x V W B k w Y W l W q q 3 X V o Q 0 K R f c S M j 7 7 7 8 j f / j D v 8 i 1 6 9 f d g X s A z c 3 g z L 2 A m V e p 1 i i H B S 1 P + t l W 9 D 6 H n z y 1 8 m Z / 6 e a q 3 X + 2 x s T e O 6 3 E 5 j 4 z 9 D 1 r j Z E 1 M r o 7 9 n / + p / / 3 7 7 E R 7 a C f I R C + 3 p a 8 T V z S n V q R x N o j G + D H o s f s o 4 U n 8 Z R K W F T t c H U s Z R 2 i + 8 G C a p P B d j c K d 3 I 5 K t + O J s 1 c y 2 7 H p a 0 p L q c G O u T 2 V J 0 8 V 9 P w s p p 3 3 B P C T y Y 6 p M a M Y 3 6 + S j V A p I / j S W m 6 f D R r w 0 A G 2 r Y s t S i / O C w t 6 j 8 h n L 4 B J L p H p j b z J v j A A 9 o D 0 4 0 U p M X N u M w u p e X h X K M M 6 D 0 n 1 X y x Y Q h l 2 g k B I W z u z w s 5 8 R d 8 6 g / 7 m f G H l f y W l x c l m 1 e z M N l q Q y t 2 + I N K Q I h E o i 3 g t 2 w E I Z h M 8 o 0 3 L u + p R f c D t H w m v 3 N B P R q x x n h O 7 t 2 9 Z 0 E E n o c x a Y 4 o c M Q R h v 1 G H G t 0 9 D M 1 o / / t f W C 2 + o 3 5 K N z i C O u 2 7 E 3 h 0 X 3 B / Z y A I D K o j 0 X V M K n W n l + X 4 0 f a 5 f L x F h u + D Y m Y k h k B w D R j v e B a M h 7 K w S + + G k n I Z 0 + S N t E + G g o g R H X 1 a k p p C 0 0 2 x X t D a E P 1 g U L Z C 2 S U D 8 / G C r 8 J A 8 J x f w P t e e v I 9 X 1 i m I b T 8 y 4 E j 0 B 7 v w R N Q 5 p Q e R i c b A e 0 C Q Q 7 2 i 5 y t k + s E f E J t r 4 x x X R B Q K Y m J + y z P w c d w l 3 d v Z Z f 5 4 F j j / 9 E C l J H Z 4 9 0 t j f Z h D A b K 5 W 1 X R j r J J I G M L 9 K t 8 M E G S d 0 e o f B M 6 Z i b n r l e M s R L Z O k m p u q 2 r X 2 e P w i q e x g a y x 4 j / / E c J a w d m L z p F t d W T W N 6 / d r d Z R e + O c E h B R / A m f 8 f E 9 W T p 8 + I d 9 + e 8 1 a b D Q D 5 G F K L Q 9 I d a T C p I 6 1 I K v E g K D l 2 F B r A c I S 6 G C W o y / U D 2 I E K d D y V / N S / Q o q s Q K I H h 5 p 1 f v U + w + i 0 w U 0 p X K y k O 8 y / w N C Q Q J S g v C z / O m o Y J a U Y a 4 I R t K i h S A J 5 6 P T 1 8 M E R M 9 B E M G N S n X Z A R 6 z 0 9 M y s l Q n Y 7 M Z e T S R s R b 5 w Y z z e y Z X S h u D t v Y O J f b O i V D C S G h D 4 2 F 5 e 1 W e / 6 B g R i k U L u U L e D 7 A n O Q z S z l J N H R q O U T V S m G 6 Z o g Q k M l u J C A L / 4 L f u f f B e Y L j r M x 0 G 1 f T O r 2 Z N o 3 H P q u m n 6 N 2 8 s A P 8 Q m b j O x 8 7 7 2 3 5 Z s b j 8 x v w S f 5 x 4 d 1 c n U 8 W e h E D W d L W C n W C C 9 U a E V M S o Z c 8 H 5 G B S 6 M 9 4 8 V 0 2 4 q d e i G 0 a 3 + w t 2 J u D y c j s u f H i d k b n 5 B V m x s j j Y U r U n J z t + 3 W 8 Q 0 6 w y G 0 3 9 8 I l P S R D J c g b m 9 w 0 C 7 T I y P 2 n v T b g h C y O Q L R + 7 A R t 1 x 6 Y j O y G B X U s 7 0 a 1 n l M j b 7 6 / 2 p h E 0 D D d k 5 D x v p R n 5 u 9 G r A v G N U L 8 c / f v T E B l z e v 3 9 f H f v K q V H 7 B X X 4 7 o C W Q 6 g g E P a 7 d + 7 J c u q s D Y k h a 4 X 7 Y L + r Z v 2 j b z D r e H X 7 X U N T 8 h n y 6 T G 8 5 3 6 P q p Y j 6 k f 3 A f v g s V 3 w 5 w a 0 D y l F f m U L D w Q v 1 / G u J Y 9 6 t G u L 5 l c 2 j A R z D x w E j M r 9 q z N p + V B J Q 9 J q p S x 1 f y 8 E P / w k / 1 T 8 e 4 M 7 h X B 6 x a 2 A A W a m J u T 5 + L h u z y 3 r Y n V t T U 2 w p o L Q Y F 7 i 5 0 B i Q O X a G J 0 q 6 O j q t l e m O y b s i 6 m H s 8 7 G b 8 M 4 1 c W I 1 W K G B C v 6 Y Y 6 2 p J i x 1 Q k X W t C b b 7 2 9 / T Z 8 n l S j a v m D 7 a r J 0 I I f f f y h a a k 2 9 b 2 q Z 4 E f H N w b z z Q 2 P i Z d P d 3 q i + q z x P O W 6 u S / h w O 8 l m g m 3 u u G 7 1 n w q c K b E m 1 l 2 c 2 3 P r + w Y M R j f 0 F D + e 3 n A j r z c O T L Q T 8 G f U d h l C 4 8 d r A y w K x j J K 0 X a F p v T E A I U W 7 P A 1 r 1 d M A h s j P m y 4 5 B Y D 9 R b e P X b e r p O 2 L z J j D S d 2 N j U 2 Z V + J I R F m A r + h 8 s e + l B m L r S h C m A q Y g x F e f n 5 o I + J p f J A S n Z E I x y 1 N U 1 F K 5 F 6 H h m d t 5 a 8 9 V 1 7 m X a r Y g R c / M 1 A J d i F D X y Q V Z 8 E a + B I J l f 6 B n / g 8 + j o 2 M 7 c g l f F j w H 5 v 2 1 6 9 8 L w 9 W H l L g 9 T T k j E 9 O v F c g R b P o n I B I W h 8 s m t 2 C J v j f N Z N 8 V t 4 w 2 G I x O 3 l S T j + t Q H s V m + m e G R z M q H I H W 8 W O M g F 8 P C f j 2 I z z 5 C a v 4 2 W S Q W m D 7 A b / x Z A L n Q j 4 K g Y p y Q L R E Y F 6 S N 0 j 4 P A x m l 2 U O c 6 J 6 k M t P 2 E + L S E f o 2 b N n r R + F 8 K 8 H w Q c 0 A 5 V d q W 8 H A Z m c m J D m Z h e p Q x j o g M V k 9 O C 3 9 C + V g 4 A H r T U d w J y n q 7 N D + t t j s r b V Z B n n H u F J X T g v U 3 9 B V o o T 4 Z y b n T X S E k W c n Z 2 R p 0 + f y q 1 b d + S N y 5 d e S e r R k m p O R v 4 O D h Y 7 j y k 3 v + 5 T 5 U 0 1 r R L Q N y 4 l G k o r z k f 6 l p e W j E w 0 F n Q b M G I 5 8 k + 3 F 7 c z 2 8 1 O t e l B v h X i x + F X j / L P P 3 Y w 6 M / G G W G i 1 G 3 J e J D V g J 3 9 y X F t W b Q Q w p E 9 O g 8 h 3 d P Z 3 f 2 b c q B J E H 4 A W T 4 f T t o Q + M b k l k U Y W 9 W s B P a X a y z E Z H J J B b J C R y V m 4 U d 6 b 9 Q F V o P 3 b 2 g F w + F l M j A I E A w O D g Z 7 3 D H h c L c H 9 e b 3 I Q B k R h N a p 9 7 Z j + 9 D U M L L A O f g O 3 9 t / 1 v M S h a G B g z T S K 8 v S V d H i 2 l c j o A o 4 Y B G O T j 3 8 + c s G f P M 5 h b n e I a 7 H 7 Z 2 A j w z c 0 g g s i w T 5 J + N + S r Q 3 g Q l / D 6 / W f + c 3 h N 9 c G h Y 7 s 8 2 + t x 4 z e W N P H R O f / v N V W s E U m o O E 5 g 4 d u 6 y 0 1 A w s r w C f i 6 A T I B 5 F j y Z A E R C C M r D 5 G i Z g 7 h R E 0 v O 3 6 H j k H M Q X f x A f S k m 5 V 8 O J u / n e 6 J 8 / / w o J U 9 m 4 h X J B H K 5 t C 2 8 d u P G T b n 6 3 T V 1 2 B / I z Z u 3 5 L q a L i 9 U G B F 0 0 N H R o S 3 8 M y M V + x A g i B C e e d V W 1 V A / y Y R F B Q E g L E x Y A k y L K A F o h S 3 F R o + D R J h F 7 O e c / B b 5 Y K h 6 f c i M j G b m Z T 7 X a Q 2 Q f 5 L d / D Y w M j J i q U n v v P u O r X 2 F t n 0 V Z A I 8 A 3 4 Z y 4 D y H G x M a 8 0 s v E 5 r h j S P b m F N x D O H v 9 P / o f d b L p W s v U 1 a 2 j u V m I 0 S S T Z L d j s m k T / c W d z e z K l 9 r D / w L P U / B P 7 V o / z z T w 2 0 / m 8 c y Z j f E j b R w m B e B z p h 9 4 O 1 x S k 5 0 z Y v J 0 8 c k 5 S q x d k 1 1 l 7 a M u J + O 5 q w 2 V v p c 6 q W n B r G V n p B P j y W N d P M a x B f 7 q y r O 6 M C g T A S q c L M 0 9 p S P 2 Z O z a u o J b L 2 q v N t x + s W X h k D X 6 e 5 p d W y I + i E x K Q B z A 9 B f 1 I Y m G Y + c g g W 5 u c t c A A 5 8 a E g 4 s T U n N Q 1 d 0 t b Q z G b G 7 I S R U R T A s L 2 d A Z D e p 7 j / o O H 8 s 7 b b 5 V E F V 8 F M I U f 6 r U u X r p o W t 3 L 9 p 2 7 d 2 2 y F 1 K E 3 D 7 I g w Y i e r d l m p s y d 3 1 3 r h E q 3 4 h i z k x P 2 5 C T l l 7 1 a X N R m V / J y p V L g x L 5 7 M 6 T 7 Z X c o F a J O u t 6 8 M + d U I A M 8 d + c r D Z 6 V e Q z 1 S J + C q 9 a Q b T r n d 5 Z 2 Y o 3 q 5 k Z t W H t d M S u q y I I D w e B x D R e u 4 H + s E r z S X j M z y / Y C N 1 T p 0 6 4 x c A U 1 B s C i w Z g T V 4 E o h z U r z f H W B M J k w + f i u 6 E 8 l A 5 3 z M 0 g 7 A 7 d R 4 2 I 6 c n J 6 S n r 1 / W 1 j d k Z X V d W p v q j a A Y f d N T k 2 Y S P X 4 8 b M f 2 9 v a Y R l h c W L Q F 5 T q 7 1 P f q p 0 P 1 1 Q L i H u n v s 6 A H Z Q P B u X 9 m n o J Q 5 i f p f g i F O Q e Z O I b M D X z L p O U d l h L K r b q R s y V a G Q h 5 T y 2 H 3 q M n Z H o t L i v r W / L r 3 7 w h s b / 7 T / / 1 7 z f z 5 J o 5 s v w c C L M X 8 K s W N 2 K W R e G z B T y Q G a J 1 j L 4 N m 4 h 7 o S E p c q Y v L v X J i F w f d 6 l H + G k P Z x I W X E B T g V p K N 5 p d l N m x O 2 b L Y 5 q U + y S M 6 a E v C O J 4 I C x s C C 9 Z A N Z B G w K a w 5 M C Q a H V Z o M 0 Z J m H r 4 E m w z d g 8 h Q 0 C d 9 5 M g F S l R a V 1 P H 6 F k n U N U p j P c 4 7 Q z Z Y F u a W C e Z b b 7 1 l P p J f 1 h R h P H / h v M 1 i 9 D r w 4 s V z k 2 U i m j Q O w 8 P P r A G h B v C f n K w j 8 0 o q e + 8 i g g R z + A 1 a l u 9 8 z q M F I / Q Z M B n J K G H s k 0 U o N 9 d l J d u g x 2 3 L + X N D 6 k N p O U U j T i u F C 6 0 a a j n m x w o X 2 s 5 Z M I K F n 0 v D 5 a W o N P Q d I m I y E m R 4 d z A j Q y 1 r F o x g 2 I Q P b w M m t y Q r w k 0 t l r E l Z v D X w k B L H l f i X j m S t d 8 D 6 u C j Y 2 l 5 5 1 S D X L x w z g j A P A v s 9 8 D k Y + 4 H s t c r g S E i Y 6 q 9 w r 8 h G s V Y H V 9 3 R O p 8 c I M I H Z 8 R G k x B T D N C 3 o T T K y 1 H w x B 2 T M V O J Q p k I 1 0 L c G 4 0 5 / n z Z 4 1 M E N q b d R C S G V 1 5 n t c B n m V x Y U m 1 y p Y 8 f T Y i E x N T R m q e j Q g f 4 X u i c x D G n k 8 3 X k d G R u 2 V Z + E V 7 c W r e 7 9 l Z K K r A d 8 V y 4 B G B 3 8 1 l 0 e D 0 / B E f d i c j G R X q Z z M b z 8 n Y G q 1 1 u e l U c 0 p H g 0 x q D T t F + O Q y O y + O l Y 0 0 z x I G S L h k p B 4 a 1 1 e N m f u y W B r 2 h Y A Y H I S D 8 h z s S 9 n e X h o K Q I f n Q 1 u L d t + 1 X z k 9 P 1 a T T p C 4 / z u y t G s X N D j O 9 P f y 7 d f / I t 8 + + U f 5 Z t v r l r f D E L q + 2 + o 2 C U L + X Z X F U 7 C w e R a P 3 / u S M W G j 6 Q 1 a 9 / z u T w s 7 i d h o a U m a d h r L w Y A L i l 5 C Z O 7 v q S 8 R f g g C i l H m K Z e T J h i m i m h e 3 t 7 D 8 0 / C s / z V y t 4 P o i z r M S / c f O m v H n l D d P Y 7 e 1 t F v H j H r + 7 d k 1 u 3 7 5 t S 7 H i D 0 E c V v B A 8 + M X g Z J + J / 2 e W W z J A + w / 0 m + N G t o J L R Z J 1 K v 1 s a 0 m o g q T 3 m 7 k 8 7 t P t j f y P b K Z Z Q f T P h V Z a Z u 7 S 7 u I B / t / D k B j 9 b f k b T U 8 h p Q j H B D q 8 y d u c v 0 w S C c i A 8 L j 0 c O H q u b F W u R a w A h R R q U i s H u B 8 s U x Z m P q Y V r O o 0 e P y O T k l H R 1 d d p 8 5 l R o N S D 4 X 3 7 5 t Q p 2 x D K 5 C W 7 g p N O q k o 2 O v 8 Q C b b S 2 D D 2 I 6 H H 0 R 9 E K l 5 M B 4 S y / Z 7 L y W 9 V c D r e 5 T 5 4 8 t l m X 8 L l e F i q C 8 u e n K c u / 9 B O + 1 A I v s w g + z / y P / / A H e f e 9 t 2 1 V 9 / P n z 1 k 3 A 4 0 R G p N s k 5 m Z O d P 2 3 V q m m K R o f c w 9 I q q s 2 8 V z s 3 / 4 y b B 1 B F P m h P w J t 6 O B m Z j l 0 e S 2 L G / k 5 d z Z A T l 9 d h A N F Z H 6 2 I y R p h J R 9 t 9 G O J S b O D 9 G Q J o x 9 Z O u q c / z T 4 / q 5 P v x h P l N x z u d + Y Y D u r m x J l 0 N G X l / 0 M 0 W h L C i M b L Z v F b O 7 s v R h I F 9 D k F q A d Y B G o I K 7 V f H m t Q g K p N p i V m 1 c D c y e b C S O T 4 D q 1 E A B M w m v d d z E r D A p O t S b Q Y r I B O g / i E Q z + h R 7 r 8 B P 9 U Z g I R o r + n p W f M / D g u s W F 9 p r g 3 A N c n / o y + L l U e 4 X 0 8 m b 5 o R A e 0 / 0 q e a / j s z d 5 + N j M j Q 0 J C W q R v K f u f O P e u b Y k h 8 u 5 p w 3 D u / J 8 m V 6 b L p q 0 J L U d c 0 R G T x 5 / I 5 m 5 k J z W 1 + l z K f y T 3 5 3 f G T D O G P h D M l l E z 6 R S 0 E q s U c 1 F O V t G A / R i R o T k L 3 S K j 7 8 U z c p v W 6 0 r 8 p T W s 3 5 H L n r G z N X L M 1 W N E U m A y 3 b 9 2 2 q F a t / S d U 8 u r q u p k I + w V l z V K W d X W p m o g E M F + Y + A R t d i q 0 E g U d l e X 3 A M k A Q s G k + A g n 2 R b 0 X 9 E I + D n 0 + B 4 f y 8 z P 7 a w s r + l 7 J d K N 7 7 + 3 y F m 9 C i T X P Q x Q J w x 3 q d Q o c x 9 M 2 8 X y o Q B i L e p 1 K W O + Q x P T E B K 9 R L s M D h 6 V l t Y W y 8 R A Y x P R G x 0 d V Z / q S C G 6 S T 1 y j J l 5 S p I F f f 6 j 6 n M x k 9 E N F g Z v b r L z 8 z s a K S K C f M 5 o i 5 y m V d b f c W 5 Q u G U + c k O 8 4 f 3 L + l G o b U 7 3 Q 8 M / A a Z d + d B w 5 p N g T r 1 y M K 1 y d z O R u 7 x 0 t D Z Y D h 0 z F t E 7 T o s 4 d O y Y h Y B r 9 R U 4 r q m p 0 R z i g w D z A l + q V l D p O O Q I D H X K r E N 0 R F o / i 5 K G z l c E g v 0 r K o z 0 F V H X z a 2 t 5 m g z K x K R M J f L l j S z i O M Z T 4 V 2 a 6 / L S m a 7 z t K K W M e W 5 F b M R h d F e z k w C D A d p I p x 7 y a T A X h P J 3 d r W 6 t N O X b 8 + H G 5 c P G 8 3 L h + Q + 7 e v W u p T F 9 / / a 2 V 1 Y o + J 6 u 6 D w 0 N y t D g o J n L D F f n + d G o 1 K G d X w W V 5 F b 8 L H + 9 a C Q m t 2 7 d l S k 1 C w n y U D b j a k a 2 t 3 W o P J G f y e 8 g l A t c x G L F b B Y L m 3 P 7 u W 3 s R X 0 D i c p 4 9 D L E + r E A B 5 p g w t n u n E y p Q 0 0 Y m 9 m G L v d l b b l I / K H f n H a B A h Y m 4 5 m Z y Y a V 8 f A N M M F o v e / e v a 9 + C a 1 d b W T y w D Y n z X + / + W p o B D R A 7 x 5 + U x g I P 3 0 l 0 1 P T M q L + Q 0 N j g / V b G R n 0 m X g W n g / z B x 9 q Z W n R z J g w E C z f g R u O 2 I H Z 9 a Q F U 0 j A Z S 4 F h B a / b r 9 l U g 6 u O T w 6 I 2 N P 7 s q I a g M y 6 1 + o p q E h Y 2 E B N A Q R N r 8 c D c e T f N v e 0 a Z m 3 r p s Z r b l 0 q V L K v g t F i Q h C 4 P n H R 0 b t 4 5 q f o 9 G J i j T r l q J 3 1 M v L A i O W W 2 h c d U 2 E L G 7 u 1 M 6 9 V p o v K f D z 9 T k a 7 Y U K c L o y A G v 6 + k t W V j b V h + s R Q Y G e 4 0 2 F j Z n a 0 h o C x g w z + F H o F 4 O E X N r r M z n 3 j M H H w M L 0 V h E 4 A i B s 3 K G T 6 b 1 Q A A v X r x g T i r R H 4 Z L I 1 x h H 6 N W k N a z o 6 W q A e l M x v w d V u U j l Q a z i l f 6 l R A I D / 8 e P 4 0 U J b I l L q m Z 8 + m v P r F c v 2 P a I t + + f d e Z b A q O 5 z k I U r S 2 d 1 g 0 L w w I F 5 5 l N g y S e b F w I B A C t 9 f 4 p 1 r A / Y y P j 0 t 2 c 0 X O n j s j l y 9 d t I D K 2 T N n T L C J e D K x S p F M 9 m L 3 y U j i v q F z c u r E o N Q l o 0 Z A j o N M n B e z 9 Y z 6 R f x m c n J a + v v 6 b T / k o X H h O T y Z / C u a i G M w k Y e O D V r d e 8 1 E g 8 W 2 t I 5 G 2 5 I L l 9 S s D n g U + 7 v / / F / / 3 t 0 Y v f r B K m 1 8 w w G 7 4 K e m t X i u F 0 t x m 1 + C C C d R O / q K P K o 9 j m u h U 5 a B Q K t H I R O t 2 0 9 r j J D T k k O E j o 7 q y 4 B W A h U 6 O T G l f s K i 9 S c R 2 i U k T L R p V s 1 P o l X c 1 9 T U j K X N L K r 9 D 4 h q e U 0 E O A + d k f h W 6 Y 0 N 8 w v 4 n v 0 8 C 5 2 1 3 G c 4 C D E 3 N 6 s a V W 3 f M p B F Y j 6 O H j u h G q R f N X i l 4 E U Y K q c 2 2 y 2 W Q i U Q 5 s c U Y 3 h K P F k v D f U p u z c C M 2 h m M i 5 8 V g h 1 4 F / t v W 5 2 X h V u G o z H j 5 + Y B s G H R P D x h V w C b q t d o z t I z c J H p E w o B 0 8 m 9 n v C Q C B 8 t Z T e h 3 X w o p l 0 I x O d 1 8 l l c k K V U B d P F J 5 f p Y I C h 4 9 O q N x N h g X N V c h P j U C V Q K V + / a z 6 k P N K o K B o G Z l / w P c J W S X W A I 7 F d v / q 6 2 8 s q E G P f a 2 / D Q N f p l d b 3 A s X L q h J c 9 G G I 5 A P d + b 0 a T O 3 E B a t O R W M u F a 0 m x + u H A j N F W 3 x P / j g f Z m Z X b A U G 8 L I r K Q O O W n V y Q D w 2 p f X n p 4 + m d d j y u 8 Z P 4 e W m o g g z 8 j M s g h g N c y v R + T W R N K i q S x c U A 4 i a j b n + K l T 1 p V R a W C m l z 9 / L + F 7 4 q 1 p D 9 2 o L 5 J h m Y z S s v G V Q D n 1 Z W g Y I S f P x e S a + D 4 s 4 b m 6 u q a k W p N b a o U Q s I B Y b t P z 6 T O F f S Z e b d P 3 3 u S D + J Q t H G J T D f X f T E M B / a k 6 h D y w f m k P 8 N M n U T m I Y 7 J A Q H I f n f Z U J i k z C C o d q / h U u 7 X I 2 O W f f f 5 n i w j y u 9 O n T 9 k S L Y R r y X y g R x 1 f q p Z G y o 5 R g c m q E I S J w n 4 I h A l K y 0 0 A g r 6 S z s 6 O q s E B f s N 9 M z C O e 8 Q M x R R 8 / n z C P k 9 O T c n o y J j 5 L z 3 d X a Y h C L P T q i O Q / n 6 J h s Y j e Z n d r L d J b 2 7 d v G n P O h M s 6 c L 9 c C w m 9 m f D K X m u l o F f l Y S x Z z 4 z B H D 8 g w c P 5 N w 5 p 1 F B t V I J k w j w 2 W 3 F T l i A n 8 U 6 v A S Q u H f K z e c 2 Y i W g i S E X x 5 M k + 2 R 4 2 A g 9 o J Z H U T s F r 2 i j Y B 9 k N E J q u W 0 q m W Z X R U 6 e O K I a r 8 P O D U o J p S d f T w c Z A v o + K L + q 8 A X 8 U w M T n 5 T M H V E j E F 4 E 7 O F D t 7 4 Q f T u V T D / 2 v V A h f e + 9 d 4 1 Q C D H C g r B j d j A 0 A 8 2 F K V N p A e Z y c L 6 R Z y O m J V + 2 z P k 9 A g c B e e W Z M K f 4 T J 8 X H Z 9 k B e B 3 e R J x 7 x A m H 2 2 w h q g h q p K 0 p T 5 n d k H i j e 2 S q l e n / E i 3 P Q u k x B / D 5 / h m l H k 7 S s t n a z t i K V l + 2 I x 7 H s h A x k a x L B B c N D M N C W H x O i U E B E C T G h G 0 T H h F 0 H n 1 m / 1 O T T n M N 0 x h G i 9 v 4 r G h m b k O f V P 8 l r o h K K H f W u D B m 3 5 G o I B I Z u r x O S A U J J t Y 2 t Z G Y k s u v 3 F a z 1 f M m y x 5 2 n g 0 Z 8 6 m M V 5 P Q M u o 9 / C T J U 4 1 3 J / e h 3 o q A 6 S 4 e P G 8 R c 1 o / S q B S k J b 0 B K W A + 3 x t p p r d N L e v 3 f f V j a n 0 q p h U 0 0 q C H x O f a L 9 1 g M i i 5 b Y y 8 R F O N m 4 b + 6 F q b H 4 7 D E 1 + U J S T Z 0 W D U U o i a z h W 3 V 2 9 0 h i e 0 N 6 2 r W 1 T z R L q r l H B g c G b U G z G / e e 7 Z j z n U G e F 3 q y N t 1 0 G J Q J Z i f n B r w + e v T I R v J + / / 1 N + f q r b 6 1 j 9 p 6 W F 7 4 W D R L E M m 2 h Z b y u p i f m N P 1 H j B 9 j 3 j 2 y J V h p o 4 8 A h B H E b T w j Q Y p w R h A + 8 m y g X T 2 Z 2 A o B C N 1 f 8 l m 3 x X W R l F o I b e 2 l 1 k D s P / 7 f / + 3 v q S e / 5 X J R d b S K h U l n o M e P j V i E b u l N Z + p k O g G p 8 F r A X A 9 D 7 a 7 x O A h o r d E 0 R J E q l Q n 7 a A U f P X p s 0 S b f m r K f D a 2 A C U I 6 0 Y q 2 o s w R 4 e a A a C g 5 H 1 r w 2 2 + + t U j j Q f p 4 t F 2 0 K Z z X M 1 F p V K 1 Q y + N y f T R C 2 E z C 9 L s + w h y B 6 h R s L k l a N Y f P / y N R F g 2 2 u b o o z Y 0 p y U d S 0 t Y z J A / n 2 8 Q v W A C Y W o A J c 8 o H d A L O A S H a 2 p h T 0 I 0 U v n X z t r z / / n v W 3 0 c g Z 1 o 1 O o u x o f n o 8 7 r 2 3 X U 1 1 Z 5 a K B w z l b 4 y y p U y Z R A m r 5 j a F K c j j t N k 9 L n R n 0 b q l d v v N o I 7 a G l H H q e F 7 H 1 I O / l g B C b f 5 J K o z 3 d U e v u Y k s x x x 7 Y v 7 j / d 8 Y T P 5 5 r 0 G + Z w Y 8 l + 9 R U 4 M g A X L 0 e l f a 8 D 2 O J v H S 3 m 1 9 2 b S t S 8 e s Z f n 9 7 U Z w s + 1 A i e E y G / e v U 7 0 z J U T F x b v G q g N Y V 8 Z 8 6 c s d 5 9 S N j W 5 l Z p 4 B 7 n 5 u d k f G z c z o k w Q E I i a 5 h F + D A I N M u 8 I E Q v A 2 1 0 r d 9 t L z O X 5 8 O X 4 r 7 x E 7 3 P x h R r j O t C w w A y K c h I D 4 O h 8 W S u M 6 X 0 V 6 N K r D K l + 8 F Q W s m k 5 K y S 4 U 8 a E c T F r P 3 T t V E 5 0 h a R 0 y f d 0 H 7 T D n p v k N 1 r C A I i g M b K N 0 I I O x q N l e I p T 6 e F i q Y b X Q T 3 7 j 2 w j n r 9 x p 1 L b 5 T y 5 5 m 5 N m Q p E k f J p O T m F Z L 7 b X o p L y 8 W t + V v / q d P V F O X 9 g 1 W F C k / N Z R j t Z Y M t f 8 j A 6 1 I Z n X a H t C D h d I + P p b e U 3 B c H 0 r w o U Z Q H r R i 1 9 S k Q P D p 0 / n j v / z J 9 l E x 5 S C X j L Q Y t A 8 E 5 D f c 6 7 C 2 q t e u X Z d v r 1 6 V 5 W A a 4 o 8 / / k j O n z 9 v P s y H H 3 4 o 7 7 / 3 j p G I I f A 4 + i 8 L n r c W n x E t g Q m K 9 s E / 9 K B / z p M J 0 O F b j l R d v Y W h r 4 8 X + / s 8 G B 2 N V b D b c B k 6 h m d n 5 6 2 M y H h I t B b X 2 Y U w R i a T S X c O U o Y s 5 B 8 0 a O x n 0 k l S j c j L c 8 c 6 I l k 4 n F b F z u O O L Z h 2 e o z 5 w 2 o B Q L z i / t J X b + 5 B t L k 1 J z 9 E E 8 s R + 7 v / / N / / X q + k b 4 v b R p q s A C 0 V r s 5 N 2 H 7 e u g c r R 6 V 9 r w N H k x P y 5 P F j 6 2 / A g Q b 0 M Q 2 1 K d m 0 R a 5 m A r 6 l p g e V X C s o S P L 4 6 A + 6 / M Y l S 7 X B k U c I / v j H z 2 x Y A E E G G 7 W q p y W U f F v t / H N n z 1 o u H c c z f I A W n 4 R M K v 6 N y 5 e N Q P 6 + c Z 6 p a K K A R K J o g f H X 6 J c J + z M e X I N U J v q e i N Z h d u 2 n H v R S V G 0 B P O O 3 3 3 4 n b 7 7 z r m V f k 5 l Q j u W l R b t H 7 s f f t 4 f J h u 5 / M s f M t a X 3 g c y b 1 q 2 Q O Y 4 w Q 0 R I O q V l 2 K p m 3 8 L U q F w 4 1 W v + D j A C s C H Y / n 1 h n 3 t F G 9 F Y Y e p x L 4 4 Y x e M g j r 5 R w u a D R O E i 0 b A U e C b M Q B f d 0 + O V O I 5 A a D g X j P B a C 3 O v t 6 d D h o 4 z 8 p h n L W 4 l U T 6 P x r q s L K + 7 p S U 5 y A o r K P 3 9 V N q r B P f x 9 s l G b Y 2 S l g 7 E K g j 4 N O 4 7 s b R / f K s V N U H w I T w S 2 t o y X 9 9 + n g L 7 / E 9 / + t z I g Z 1 N 4 V P Z 3 A P O 7 J E j / d Z X x X t S f e b m 5 l X g M 3 L 8 + J C Z b e H y I 5 B B P w g O M 9 E h B I p M D J x w r o P P Q I U j Z P g G 5 K 1 R E f z e E 4 v f X P 3 u O x u F e l S v P a L H Y b L Q Y v r r V Q L V O b E U s w W 2 6 e C m z 8 e D a d c e z 6 o W i L d K a 5 w J W t y X / l w 0 G n 5 u c 7 S y F 0 r / b G z z 2 n K / W N k 5 j g y T k Y U Z 6 A y m I e M + V G a F l d X p n 4 M I R O T Q 4 t + p 9 j 5 1 8 o S V J 3 A y G G g J / V D Y d p B r y 8 q U B o t 7 s W i d 7 i 9 q G H I a F + w a N A b + d 3 z P f B x t 7 a 1 2 X 5 z X T E Q j l J u 4 x v t Q a M / F t W 1 Z W t + S f / U 3 n 1 Z s 6 N S H e m a 3 X I 7 n M 6 x O o G / w o 0 x 4 n A C x 6 R + 7 m T D K P 7 9 q s L A Y I 2 M B D 4 u P Q s g 3 3 F f j w a w 8 z + b d T D 4 f n 0 7 a v O b 7 A Q J M h S P 4 b 7 3 1 p o V e 0 R A 4 y 5 T H t W v f W + F y b S r v 9 O m T B Z + o v N A x 9 w C 5 e Z y H D G 5 P I h A m z Z M n T 9 X k m 7 Z 9 b A g C P f d M + 0 u e G h F A c s f I j C b q h Y b 5 4 I P 3 r B + o E j A 6 W F m E u c 0 9 q G O G r T B l N S O R T 3 f i W 7 r r u Z l f M 8 L K E t 0 9 b h 4 7 q / 8 Q a C C y 2 b T 6 E i 0 y P B e V p / M 7 5 7 I I A / O T a 1 7 u X p R 7 t 2 / J k d P v y s k u d f J V O 1 F 2 a G U / j 0 V h 0 9 + F C e T J Z W a d n o z P z A 7 L H A 9 0 e v P Z H e N e T e P o K y b t 6 t q q D Y L 0 x z A t G P 1 u J N v y 2 f y m Y I N A N m 2 Y v u J b 0 c i N z W / L R i 4 u / + 7 f / 9 4 9 U B m q E i q T j c r k v L Y 2 B C e s g O P 2 q p Q y Q l U C D / k 6 w O U / P Y 6 T 6 w r 4 q T q 0 L 8 Z f C K F l W q h K Y G r k x w 8 f y J D a 2 P t N U A W Y Y F 9 8 8 Z W R l t Y b L U R h c y 4 E e E D P i 3 a g I j A P u U d S l I j c U V E I I s L 3 5 z 9 / K Z 9 8 8 l H h H r j / c i H l H O T j Y S p 6 j c h x V C j n M t / B B D 5 r v h z j f v p U S M g 4 m J m d l U s X L 9 r 3 5 X i + F J W j r a 4 x Y f Z c P j + d i 4 u f a o 0 R x c y N H g b Z E 8 w 5 U W 7 i e X B f C C 7 B K + 5 t c p U F 4 X Z q q R L o b x L z V 2 W l / r z U N T R b 4 8 i y r I y G d u e r v n G N 4 n t I h T Z h f N Q z q 3 v G d j k i u W P d 8 c 5 0 u 3 f v n t W J C 1 g 4 r W O Z H m o Z k C w L m d B M n l R G K F 7 V o s A C o k / s 3 q T K 3 q / f U X P d 5 R S W Y 0 f Y 3 G 8 x N Y 2 W 1 r Q i g w O B q 3 i 0 F O 9 3 V t j r A i u 1 e y 2 D U N 2 9 9 8 A 6 U e n 7 K R d O D y w Y I m b f f X f d T D R v n 9 c K R s 4 S 2 i a E 7 S N g m J i Y g e 3 a q q K N O C e + D B 2 m 3 M f V q 9 c t / Y V 8 t 8 e P H l u Y F 0 1 C + p C / f q X 7 p b W m I t F C n h g c x 2 8 Q b P 8 b P n M f z 5 6 O W P o R W o 5 R u J Q J Y X Y 0 U r h r g A 5 V f q q y K N e f J 2 y q N L S F R 2 s d M 9 S W a m / I x J w T R D Q r Y X l p Q T b W 0 V J u B b + 2 R r T U 7 v 1 8 t P b r W 6 r B m 5 y J T g T y b D f r Z u 0 k U H g L k w m T G q I g j y x 8 T U 4 e Z m L p s e 5 4 N B n a q S 6 Z s u B D 8 X s 3 f o p y Z C s E H n i F V L w P y E X j u b J B Q q z I O + 8 x P w Y W G / V S u h m h 7 K n K Y A f o 6 4 a t a R p 8 U M e S P g A H / 1 p E N W E + T G C W + E W I S S 3 B n q c X n Q D B X t d H G C H V / f s P t Z V K F Q q y F u A b 9 f T 2 m A B z H V o 5 x j g h R O U O P N / P K w E Z Y 8 O U y Q Q w + B 2 k B K Q M + f N 4 e E F Y W V m 1 A Y x X 3 n z D y L k X O B f a k q g n J l 9 E N Q V 1 t J j v l u 9 f p E w D j S z E 5 c m s m o s q 5 9 M r M X k w H Z c 1 O m m D c 1 C l 8 d i 2 X D m S s 6 A O Q s X g w e d j o / q c 9 T a 0 Y / T p E 0 n V N 9 j z c t + Q l l A 5 E U F m R + K 4 x c V 5 1 c j M K M S s U t U b X L R Z I t V o E s T I 3 I u 9 b q U S X w b h z Q s + O X n 4 c Z j t z v y + b X W I V Y B m Z j 7 C u p B 2 c r / l 1 Z l 1 + G k D Q w O m 0 V z O n p s + j D 4 r I y I k Y p + S h 2 t a P 5 Q P R m D 2 6 e u T m Y i c O j 0 o g 0 P F 2 a b K o Y T a G e U r b l F Z X a f Y e c + L G X z 2 y r 6 9 B P h V g D F M D B Y E m G E 4 m g w L r 0 X 4 A J q E 1 p y h 4 a T Y 8 D v 2 + W d h A C Z O d O C T F 8 A g N E h U 3 v l a D l p b F k t + N B O T 6 d E H W o K s Z i E 2 N I G I H X 0 g C 3 r P j P P B 4 W U 4 B l k C Y 2 P P L a O d T l W G r / t 8 u L 2 A 4 N D X x X P g k x F y b 2 j p l v v q A 3 v C c H 0 E 9 p S a V W g g A j a s P k K Q g M l k m D I a P w Y N B h i A S P Y 5 5 8 T s Q W i T K q w 8 P 7 M e c R R m J 8 I G 8 R B A P t O q o 8 n o b G e b W C I k n b W B i J V Q H 1 e f r V s d / Q 1 8 c h e e 9 0 T i 3 J h x F k H V j c U R M O d I a 8 J 8 Y x Y j Z s 0 d H R u z O q H R 4 h z e D C x o J 7 0 3 8 v Q g H 4 Q z g k I 0 f S W b o k O t C z I / n O k Y R P Z 0 4 5 V n h 1 h o 1 J w K x v T K t r z 1 9 g V t Q A i X U z c 7 t 4 B Q l U G r t b 6 B i t Y 7 D U g E n B 8 V v C u r 9 F q E w L e I h F L 3 C w Q W Q h G h w n z C Z z g 2 N F T T d T 2 o f O x t W i Y 6 A u l o R V i u P a + 3 K Z J Z t 2 l F B Y 6 F u y A w Q B s x W h T B G l 9 r 1 Q J X n y M Q w D B M I 7 D u U y Q u H 1 7 o k I 1 I u 2 x t z k t b a 6 t V P J X M F L 5 o S 7 Q R g k K l 4 i / R c v M 9 c x / s 5 3 n o j K X / 6 N K l C 5 L e i s u N S T V r g r o C K N A u J Z G b h c l 1 L R x p 1 V Z b t R Z z a B C Q Y G V 5 S I Z v 1 V C X k F R C N Z g K H t p u T u + x V T U q s B U n 4 g n T U B A O 0 4 s U K g Q Z c 8 p r s F R 8 S 2 a f f a f m b 5 u s 5 c P 5 i h D G v a P x G l H z s D H h Z p P y Z E K Q H z 1 + L C 1 q w v r E X w I J m L S U F R 3 k 3 A P D N N 5 9 9 2 0 1 v T v s n E Y W i A S p b H O E n p i Y N O v C E Q m 5 c x 3 Y g P N z n N N I b i u Y f K F t S c 2 9 S K J R 3 n r n o v 2 u G n Y l F G j S s l h U Z l J B V s m 6 F a r K v 9 9 H 5 Q P K 8 y B k A k z l R b Y 4 B U + v N 6 0 + G u Y g w N y j L 4 j C J f Q + O q u t c Z M L 1 5 I d z Y r j L M 7 F 4 3 0 z 1 i B T a 3 U y l + v W / X E b 9 Z t W c p O t E X 7 8 q d W o k R E f c 2 6 z Q R b T 9 X K s v 1 3 S 6 w t y S 4 W e P D k m C C H E T o Q P T Y C 2 J B s d z X l f n 4 n R o 7 Y q e w 3 l S p 0 Q J H G a T r W e C u l C t k V 9 n 2 L n K 8 L G P O q Q h y m h e b b P h 1 P W O I W b B A Y O k k n O n B o z q z H p b d m W J 4 8 e y f O J K b t H g i 1 c A z M J b T q u r z w 8 P i m + I q O b 2 Y c w 4 u x z 9 o s n e 0 1 2 y O v j X l W e H b g p / Y b P t l a X v j I 1 G 2 Q i E s q w d c x i G j p v l o d 9 I n 7 P s H 7 8 W U j v y e T N P K + l G D s G Q e h S M C 3 E c b o x Y L E j C M 1 7 j V R K J m c a 0 m 8 F o Z b X t + T d T z 5 Q 8 3 d 3 W Y t 8 + W D E P 2 J V D I 9 z k / r Q 2 v r Q i m K n W 0 v E 5 y C c T s G G w Y O / C j C E f b A 9 Z y 0 7 G o N J F f G L 9 g v u z t 8 x t 4 q N / A / 3 Y q q t d j r f 9 F 1 V W 8 i a + f T 8 E p 8 U / H e P l 2 V B / Z e w b 8 b k m p 2 x W T N h M P n Q T h x L S J q E T 1 r 5 9 9 9 / 1 / Y T C f z s s z / L J 5 9 8 r B q t a I r u B R M I b a T u T M a V D N W D A m Q r 0 O l d C z L p T W m S O W 0 Q V L A T L p f P O e O s p O 7 C y L 4 x 4 z 3 + L F k h P A v z N w w M D B g h w O R K 1 B b m N m i B m 3 T Y q 5 O T z o a c X O n P m B n W 1 N h k m d 9 e Y x m J 9 P k 8 m d A y m M t E Q p n r w 3 3 P d 5 C F 9 6 4 P i d / M z M 7 o v e V s o h t P G M r + 5 o 2 b 5 p c N H D 0 i L W o 9 6 E l 0 v z P z n I l X 3 P j 9 w + m I / I f / / X / Z s z 7 2 1 F A O U V n f J K L i 4 H V U 4 d R 6 k f C F e M B X h T k 1 T x b X I / J i f E z O n j i q Z t v + R s A C W v E v n 6 W s F Z 5 Y j q q / E 1 e / J 6 k k q C y I u 2 l T B D Q 8 d 1 w k v S C R Z I O s Z 4 s + H S 3 / 0 Y 6 Y T L 4 Y s 8 g g P g k N E i Y T D d S E O t U n j h + 3 M n T 7 4 / L g w S P z E e j r 4 v h K o L I R E v + 7 P z y q K + n E r o T 8 L s 9 S D n y f f L x F 5 j e S M r 2 W 1 E Y l J j 3 N r m 6 5 J v f P 9 Y m U 0 U e H C U s + H E T C T K O B 8 C A Q Q j m o d A Q U 4 j V 4 p + f I 5 E T a E s s y o X 7 t U f 2 9 f Q 9 5 j C y l Z O I z j R E + c E d H p z 1 7 0 d R D 0 3 C s + w 2 d 5 T R M 3 I v 7 z o X G M b / R o m h b y E t O Z l a 1 E f c C 4 c L a i X L u P 3 F G + q q E y s O I / V / / 5 b 9 X D J u H N 4 Z 7 L C z 5 x 3 d w B P J E M o M w e P / q s Z m L S j r e I e v b L a q t i s J c C 4 g + X R 1 L W m 4 Z M 5 N y r v 2 Y n x x J l j s 2 v / k c + l t W a b f S 0 O c n X N 3 X 6 u Z c w D c B b s X E q B z r c W O p 6 L w s C J t + x S o R O N n 4 d p w D U w c i X f / + h g 0 v p / I 9 + J 5 g D N q Z I Q 3 D T 5 5 a t B N N M L b E Z C N F z X j Y Y A 6 6 j t S q j I + N m r n F M 5 D h g V a F T N w z G d 4 8 B 0 B r M R 0 Z x B t d S F h f o M q 4 Q v / w y k s g + B B k e v y J X D x / Q h L q I I e J 5 N 7 z 6 s j C Z 8 B I W w h C + X i N 5 I k E u Q i l M 6 a q t Q W f t 0 g 2 z m P L m q p m 4 j j 8 2 3 R 2 S 6 a X R e r i r u / J b 5 A K E / m D 3 / 7 a y h 4 R 3 2 2 r U U O J M A 3 a y p o X X v 0 l f z k J 7 3 k D q f S V r R q I n A V l 8 d K g Z c 9 u R W W w z S 2 a X A s Y u v 3 N S K p y K 2 0 P U / 3 e P Q i G f H j c L Y g 8 s e x m T 2 J a 4 i E l V R g E L H C 4 P V b S U Z n a a J L N r T q Z f n b D W n I q n m m t 8 E 8 g l D e P A A E X N N P U 1 K S R Z n R 0 R C a n Z m z E M C F g + r / Q a g y B x + S l n 2 V y v b F k y M R h I 7 3 4 V L Z W J 9 T X c z M G X b 1 6 z f r l G I x I R z X z W k A i B l X y P Q t R M w y j / + i A D C 8 y Q p a z B I T Q z Q Q / 2 J C b + u Z O G V K 3 x v a Z 4 K N p / P s i m T w J q S 2 y S d C G d m b 2 6 z E Q h 8 l t 6 P v j 3 o x I S g 4 j q G 6 Y d r w n h 8 8 N i 4 m o j 7 m t f p 7 6 W g G h C h k T q p 1 O X H 5 P W t p 3 Z u B U g h L q / 9 k l b F 7 c k o m I z C 8 S D O A j + 4 C + B u 8 9 k d y L / 7 4 U 9 t t D B k t l E r m q B R B p d G H n w W i T w q 3 x A H 6 r g K j 6 U 6 z O 8 U h N G D + s G w 3 E p J l + l U I A y T E p w / 4 K 3 2 7 H G 2 R 1 Q 8 m 3 M W X J r R C B 5 F 5 a e Y Q S u 5 4 W n u 3 p U 5 a m 6 Z M r 6 i d g R p G l Q e C C D l + O 9 f 1 o a a m X O w t 9 r 5 R M L G 7 w q / P 1 q j F 7 L N q G 6 U p 0 l J A 0 k z x C f s y r u + o T 0 g h 4 e c A c W 9 F G Y 3 I 5 L s m 6 B u h k g u A D C x C D k j n X n b X O X U c Y v i 9 q m n I y O W 2 z b Q E d 5 h a k b 4 r Q O p p d j z B T j t z G E y e P u 3 N B K D s n f U + O V N N z S 9 o 4 R m Q r q l o 9 Q s K r E n S b B a 3 x m y C f M / U y a u Z e e P d 9 i x c 4 u d 5 9 q 1 l D A Q p p b T 1 o i U 3 o 9 F X L o 0 A m / v j P w b 5 y Y C o 5 W / r l w S X Q E C R e s q I 6 4 e B q w x R I r 0 G T s I x N + A i W m n l v U J 3 h x X j J s j M G / x z B s 6 C d I O W i m n I s V x M G n 1 u U U J z D g 2 y O 5 0 u l J h h l s x 1 v k p G x F 7 I y M y p v v X 3 F 1 i J C 6 2 A 2 Y b I h n F Q m k S g I h Q B D H E w n i B Y O e A D C 3 2 j A / Y B G h H W B a Q w q l 5 g D f V X n e n N y q S + n f k a p B U K G O K s R M k f 4 9 9 d v S E z v D 1 + E I A t E 8 v 1 p l m C a a J O s u M X h I I X + M W E n 4 P P e w K a 0 1 Y e n U 3 a v b v N k c g T z 5 L D v 7 F z b a j 2 l r N O 8 q 7 v L z G H 6 9 V j q J x p R c z 7 Q R p D I f q s b 2 m t h U R u C u l a V W f 1 O N d H T W T e r b E s y 6 z Q T W k q J 1 X v 6 D V t p p F Z E v n o 4 u l t 5 7 s D T s b R s Z v S H 4 W h f I Y H W J V V S 6 P a 9 l X 2 x A j z Y s 6 + L V g F L z n x 6 M i 3 f j i Y L J C U f 7 W h r z j I q 2 D O i R G l K b s m N F 8 w M a o f s Q K 2 R r 8 7 G v P S 3 q P + k R C F 1 Z 7 l s 5 X Y I 9 + m p t G k r D 3 w 1 l i M l Q 4 E A i A e C k M t s y O X e V X l 0 5 5 q F n t N a s I N D A 9 Y 3 R m u L 9 v r d 7 3 6 7 g 0 A e d g 6 t 9 K 9 H E m q y k A F f X V U z z R a N G e l F r X r / 3 C O z C 9 G A c H 8 r Z M R o + d B V w D + G q d M l k N L f 7 V Y y m K b / / M 9 / t D F d p F h h 8 p E C x i L R R A R N 8 H V j h Y p 5 b X T o n 1 p N q x + c Z Z z U l r T X k / n v j g k T x z 7 z G u w z D W P E 8 N 9 5 o m x b a J y p w m i I m F r t 5 I k T J o O W E R G Q i G y H T H Z b r Q Y 1 1 a f m p L u j U d b S 2 9 L f n J H 7 k 9 o o b 0 D y r J z u Y O Y n 1 V L Z n M R S 9 f L O X / + t n a t W 7 J t Q 4 N 7 j D R i l / + O O Q E Y e J V N A K v o F a B 2 q k Y q K Z P R m + Z w D l Y C Q I v D q M 1 r l k y m N 8 H P e X y m Z a O E W V G N 8 N 7 5 z 0 N t h g 7 v 9 t V 4 T 8 + f L Z 0 k T 4 h J o R Y M 3 B 7 L S r c I Y x p 2 J R A m h P N b X V q R 1 8 4 5 8 9 O 5 F + f O f / 2 y m F H 0 r C C q E w g c I L 6 z m Q d / Z N 9 9 e t c x z 6 / f p + F C a 2 v u C b 0 t B + f 3 q l E v v O W w w v / c X n / 1 J N e 1 b 5 j s B B N 6 / 1 r I V N A 4 E C e 8 P P p e S q Z R c E O v R w 8 c 2 x w c d 2 z 7 Y Q 1 a + E V S P w x + 6 + Z z Z n l i i F R 9 K y S J 5 q Y 9 l V X Z c o 7 S l + 7 a 2 c t L T s K l + F F o q K 1 d + / a + l s b U 4 o 1 E t i H z 1 a P + E e q C E I n n C h n a Y p g r 6 p 8 K k U o l 3 Z E O I a P N 4 2 V m j C O e 2 m h 0 Q p h L 4 x c W + b C H d q B q Y O 2 F 4 j p Z a 2 7 t 9 P 1 F t o J V n s T Y e 4 x 8 f F g M I l U A G N f e N x g T c E 3 P S j c 6 X m p w I z I m O j B x r z 1 o m + k c f f V A I k 9 N 5 S q I s f S j 4 I Z h 7 O N F E 9 e Z t z F V a / u b f / h s r Z 9 b u J d u B 7 A N M X + 4 R I j F t 1 6 n u v G n z w w T P c 1 O 1 / v n e r M x N u 7 W T B s 9 / K P V a n y 1 1 r q 4 Q e h A m i d 9 K z T q 2 I p m c Z n L E K Z C o C p l o T E g L o 5 w 2 1 z f s e 8 o J f x N z M 6 c E w p y b X u F + X M j c 9 V O 5 9 5 C r + O q 2 b k h V n 5 R P / + d / Z / e / H 8 T + 4 3 + p 3 Y f y 6 G i L y + w 8 2 b 7 u c 0 A X I x H S Y p 9 8 B e p B t t 9 / V o R V 6 L b 6 J E b O K n j z a M a y F f Y C g o u Z 1 9 e c l 1 k l F x O 5 V 1 L V t N K 7 X G 5 X E I z A L y L c X i m 4 E Q a m H n 4 d I F j B r W B y D e k 5 W O T Y t J v u 5 B 6 P d e B 7 u U 5 F P u M D k J V g A Q v 1 C 4 h i u S m / U p Z K w + h f E k Q v X b 5 o 8 z i M K 5 F i + m C Q h g R Y 8 v X O K o k o j 8 5 G 5 p 6 z 2 z h U 0 P 2 Q U P M N 0 5 B n e / R 4 W H o 6 m u X O b K t N g F N K l u o b 9 T S 7 F l E i e k J 5 8 r j N a y m / 3 3 + 2 o E V A K n w o p q q m r C g b p g 3 A 7 M R U f j o X D c j k y G e v w Y a f 5 N 7 T / + Q I h p Z a 2 9 y W v / r b f 2 N a b r + I f P 1 o 7 E D y N T W T l p l 5 N Y R N G w U + F B o J L W W a y f t X b C o 4 v I d V V r l O k G h B E y o A d O q B k o B A g N + f 3 Q x z s S Z s p H P y 9 f e P p O m I O v w q 0 / P r r u V G o I n M c T 5 y C Z d J e d k H M C + 5 X 7 U Q a v K 5 A E e 9 d T R t g k 3 S 7 f B s T I 6 q o H M f + H V E A z 8 Y T F u Y H Q J d V / / p y h u X T B M h E J g w a F 0 m o O F + I c d W d l 0 W Z k b l / O n j s p J N W l A G o W Z q 6 S O q y U n N e h U k 8 k C g A c L I 0 p r 0 N a E 1 b 9 y 8 L b / 7 1 3 8 r b Y 1 0 a h d J E d 6 M L P 4 7 f Y 9 v F R U a T M j h 9 n l t F d Z K R h 6 9 X p h w + E h + v 9 N W a t L l s j I 1 O S 3 d P V 1 y f S y u D R u / d U E G R x y O c 6 F x p 6 V 4 r 5 s 2 Z r z f 3 s r K G 1 f O y T v v v W H P u F 8 c m F A 8 1 N 1 H K / p g K h F K F l K Q w q Q K m 4 H 4 V J 5 o R i Z O o H 9 S 8 Y g J 2 b H G O c l s x 2 R y o 0 1 b W S d 4 3 B T + 0 g d D G f O 5 9 g u y l E k j o s U C W v 4 m d B 5 o k N G F m A k p G w t Y r 6 r W 0 D o 5 d O A H / u b U p n w 1 k i q E 2 k 9 1 Z S 2 U D F l Y P f F M 6 5 y l 0 r A A m O s b Y U B g z D L X G f / F 8 A v L e Q v Q 0 Z B X M 9 E l l b 4 O I M A e v G f y m Q f 3 7 8 v q 2 r o l D t O 3 4 + a 7 Y / L H y y a 4 v k H g p y r W t s + I x G d 7 9 Z 8 9 m Q I i B e + L B C u S x h P O h b 9 L y c T r w w e P b D b c J 1 p u T K Z S 1 D x s e o w n l 5 L H a y R H J u e L 0 i 3 y v / 0 f / 6 t l q x w E B y Y U m F / M y P j E p p 7 F E c h r K h e Q 4 L O S S J t g p 6 U g l C O W / r E F m 0 9 3 5 f U t + 9 z 5 C B O 3 9 g z p 7 y O S Q n v p F i b B f k D a D p E y T 6 j d Q A F o X c i y t v S 3 J x N G N q 3 D H e B W D l p Y T H d G d P B P w 3 X a K g c 7 A 9 T L q m z M 3 J M 3 T v d Y V r U H E b e v n l X u W 2 K E K 5 3 a D M q r t W M b q A y a t i 5 f / b 4 S E O Q w E E j m A m c u P I a b f / r J x + a r A I 5 F U J k j f E b 9 u 6 z 6 d 7 / 5 7 a / N H + S 7 8 s 3 I w u Y J A 1 k K n x H 8 4 P v g v S e T k a c K m R i q P 6 I y l G 8 + I w v r 1 C n f K V k C I j m N 5 F 8 D L W W v k A n t l J d P P n 1 X z p 4 v L l K 3 P 4 j 8 / 4 r x f m g U w x e A A A A A A E l F T k S u Q m C C < / 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 N a m e = " K e r r o s   1 "   G u i d = " a f 5 5 9 6 4 3 - b d b e - 4 9 0 a - b c 3 b - a e 4 5 a 7 e 1 c 2 9 5 "   R e v = " 1 "   R e v G u i d = " b 0 f 8 7 9 1 e - b 6 0 6 - 4 e a 9 - b c 7 0 - 4 f 1 0 b 6 3 5 5 8 d b "   V i s i b l e = " t r u e "   I n s t O n l y = " t r u e " & g t ; & l t ; G e o V i s 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2800b42-52bb-4330-a048-951b201bc729">
      <Terms xmlns="http://schemas.microsoft.com/office/infopath/2007/PartnerControls"/>
    </lcf76f155ced4ddcb4097134ff3c332f>
    <TaxCatchAll xmlns="557c658b-4cbf-4c76-baf9-e797f179e83f" xsi:nil="true"/>
  </documentManagement>
</p:properties>
</file>

<file path=customXml/item4.xml>��< ? x m l   v e r s i o n = " 1 . 0 "   e n c o d i n g = " u t f - 1 6 " ? > < V i s u a l i z a t i o n   x m l n s : x s d = " h t t p : / / w w w . w 3 . o r g / 2 0 0 1 / X M L S c h e m a "   x m l n s : x s i = " h t t p : / / w w w . w 3 . o r g / 2 0 0 1 / X M L S c h e m a - i n s t a n c e "   x m l n s = " h t t p : / / m i c r o s o f t . d a t a . v i s u a l i z a t i o n . C l i e n t . E x c e l / 1 . 0 " > < T o u r s > < T o u r   N a m e = " E s i t t e l y   1 "   I d = " { C 4 0 4 E E E F - D 7 5 9 - 4 F 6 C - 8 A 8 0 - 3 E 6 3 9 0 F 9 2 8 7 7 } "   T o u r I d = " 5 7 4 1 4 3 9 f - 1 9 b d - 4 3 a 4 - b b d 5 - d e 5 c f d d 2 2 0 8 f "   X m l V e r = " 6 "   M i n X m l V e r = " 3 " > < D e s c r i p t i o n > K i r j o i t a   t � h � n   e s i t t e l y n   k u v a u s < / D e s c r i p t i o n > < I m a g e > i V B O R w 0 K G g o A A A A N S U h E U g A A A N Q A A A B 1 C A Y A A A A 2 n s 9 T A A A A A X N S R 0 I A r s 4 c 6 Q A A A A R n Q U 1 B A A C x j w v 8 Y Q U A A A A J c E h Z c w A A B o U A A A a F A Y W x t k k A A G I 1 S U R B V H h e 7 b 1 n d 1 x J k q Z p o a G 1 J A F Q a y Z T 6 x J d X T P T s 7 1 n Z 8 9 8 m j 2 7 Z z / 1 7 K e Z H b F / Y P t n 7 Z z u r u 6 q z E r J J J N a g 4 Q g o b U M B a w 9 5 t c j b g Q i g A A I M k X l S 1 5 E x I 0 b V 7 j b 6 y b c 3 D 3 y P 7 6 5 s S 0 v g Y j + + / 2 7 F 2 V l b V N W V t Y l V Z e S + n h O t r e 3 J R K J 2 C s o v O q 2 s h m V d E 6 k q z F v + y p h d C E u I w s x P S 4 i 0 Y j I r 0 + m 5 f v n C T n T n Z O 2 + i 1 5 s R S T u 1 M J i U d F P j y W l v r E t t x 6 k Z C 5 9 Z j k t o K T 7 A P J 2 L b 0 t e T l d F f O r n f Y 2 A p K e T 0 b k a + e p d y H H w G 0 i u R 4 u 3 v m h Y 2 o b O j 9 s Z W D 4 9 7 s z 0 h X U 7 F w Z 9 e i W o f F z 9 l 8 R B J a j p W w v b U l k a h W 1 g F A 2 a 2 l I 9 J c V z z 3 1 N y q 9 L Q 3 6 H f b s r q y I r F 4 T L Z y e W l p b Z W 8 X o t 9 G + m 0 9 P f 1 S S a T l l S q T r a 2 8 h K L x Y M z i O 7 P y P p G W u 7 O N M h G R q Q + N h F 8 c 3 A c 7 A l D u H j i q D 5 x V h a X V q S 9 O S E N i b z k 8 / m K Z A J U V U v d l h G l H P m t i B H l n x / X y c O Z e O G Y j o a 8 P J y O y 5 B W P G R a y 0 T k n p K p t y k v v z 2 1 K X V K p s e z c a 3 g g 5 G J 3 / 9 K C X t W y X r Y Z N K 6 N X B e t t H 5 Y o X + G E D V P N V 7 e j I X l / l 1 R 6 h K 4 D g a K w 8 + U z + r W h c e 1 c g E I F N Y D m o F Z O I K Y T K N z 2 9 J V 2 u 9 s T y q 5 2 1 t a 5 O m p m Z p 0 V f 2 x W I x a W t v l 3 g 8 I R s b G 5 J I J O 3 a 0 a j K R y 5 b u I 9 M e l M a G + r l X M e S y U 0 y 0 W n 7 X w Y v R a i G u q R 0 N s Q k m 8 3 K 8 L N x y e h d b a k E 8 U D + p n N a I p W K 8 W i r q q g d 2 D a t k y 8 j B Z U 8 o 2 S J q U T e U C 3 0 p b b w n L M + q a 2 T V i g k B P l K F 6 o C W l y I / f b R j P z q R P q V a C W D n n d T 7 3 9 R W 3 + e K y y U P z U s b m g j G b w H v a q t F p W E L 5 Z q a y R y K i f 7 B f W S 0 4 Y 2 j O 7 G r G k k G m 0 2 S L K 5 u R l 8 W 0 R 3 V 6 f M z c 0 b q Q A y i Y Z C R k F D Y 5 P 9 v r G h U a 7 0 L s v M a k I / v 1 z 9 H N j k 4 0 Y + O D s o d W p z p V W 1 3 h 9 f k w t D z c G 3 Y q 1 d u 2 q T M T X b j i h 5 Y i H q V m q p 0 D r f j K S q k i K u r V 9 O T Y o w + M T h / r U W c O z b A x l p 1 R Y v F j 3 Q o + 8 b U y u 0 / F E z Y T G L f q p 4 f 4 h y K 2 3 t q E o a p 1 q B + Y X m c B o j a n K 0 G 2 h M V 9 T c 6 w m Z m m i t 9 Y 1 N a W q o C / Y 4 b G 6 s S 1 1 9 Q / D J y S h m 3 f T 0 t H R 2 d k p 9 v W q 1 Y P / 2 t p q g k a g p A z A 1 N S 3 j m z 2 y q r 5 I Y 2 L e 9 h 0 E B 9 Z Q R z t b p F k f C F W e y e s m d X Z z 3 C y k w D R D z A f V T A u T 6 a Z q m G E 1 L 8 o B A X f T M O V k A v 7 w X X 5 W A g h E / T 2 Y T k i 6 u v t 2 q F j X h g I / o z G 1 9 e q 0 4 C t C + e 1 6 S y C M q d X S f f i I Y C 1 T W b S S y Z Q R C S s G L M z P 2 W s 1 I B e P Z 9 V 0 C 5 m i l G N d H T 5 R K b k h T x i Q N p l M y s D A g L 2 n 4 Q 9 j a X H R 7 g O Z 7 e 7 u k o G G O e l q Q J o O 7 u P q v e 3 / X 1 S Z f a K v 0 2 4 Q f + n J V E 5 6 k 3 N q q 7 q W J 6 Y P X G o c O F A o a K I T H T v N v c G 2 v P Q 2 5 y 3 A 0 C N P g 7 0 v j 4 T W 2 6 W + r A y 0 5 u V U V 1 5 S 8 W 1 p V u F u U L / p d e C R + n Y 0 K D G t N A I o b x 4 p r f Q f M 8 p L a F U 1 R T n 6 t M 7 C 8 O V K k G c v I M j t H Z 2 y u D B v c h M G n 2 3 f V k 4 + O V 5 K B E B Z 5 r Z L y d z U 3 K K / U T N U S Y o m B P 6 8 D Q 1 O c 2 E a s g / t h O / F U 3 I f I K 4 N 7 s m u L T n e k S z I + n 7 / V W 5 G 9 s B H l 0 7 Z g / q H v j h Q t E s B t n Y Y w T O p l n E R u e D + d 6 A 3 O q 4 t U k y m 5 U S w 5 + V x u i s r j e p r H V c S z 6 5 G j V i X + / d v y x 8 E O L p v H s m q m e c C K x + r Y L T X q 6 l T 5 f k P E / 4 a v D S n 9 h b u W h C 2 N P Y C A Y r x x Z 0 a r R L a 2 j s K Q u 0 J k M s 5 + T r a 7 v a n Y n n z w b K q h f w x k H Z 2 f t n e A z R f T o W s T U m K J s x m S x u v V C p l 5 1 1 f X w / 2 Q G q 1 j H R f R p V D s x J y Z X l Z 6 t W A a m v s C o 7 Y H 9 S I 1 b / 7 2 J L J u N T j z 2 R z 5 g y C r L 7 v 7 O 6 3 9 4 B W y q t + M x P 0 L Y U Q y 6 9 a 6 8 F D h b G p T u P c / K L M b h + R R z N x a y m q k W 6 / I H q F l q C C z / d k 5 V g F 7 f i q g A A S i M D 8 u T u Z k G 9 H k / L 5 s 2 Q h h P 4 q 4 c u P x u Q g k c 9 K w L r w j W M Y m S p + Y a s 2 H v s F x E J W I M + W W j + e P J A l r h Z Q Q k 0 4 5 I f v Q D J e e m 2 I 4 U F 0 j 8 / + H K C p q c k s K x Q A + 5 d X V u y c s T i W R E x a W 1 t k c i k n y c h G Q e b 3 s + 1 b Q 7 1 5 a k D S 2 k p w E 9 t E 8 P S m Z m f n C n 0 M f O b 2 6 R f C V 8 K J 3 d a H x 7 + q V 7 X b 3 N K i T m n R h 1 p Z W Z Z c t E E e r / T I i + W E 7 S O q E y q D m s G 1 I M z J z p y Z l T w j / g v m J M L d o M L 1 O v F s P i 5 j i 3 H z G 1 8 s x 2 R p U 1 v Q 1 x S U 6 F d T j I b t u J Z F t V D 4 f k G Y f L N C d 0 c 1 8 w 7 T + i C A V M g K B A L I T p g U u B b I G + Z b Q 3 2 d B S 0 8 k q q F w k i m k v Y a / n 1 j Y 6 O s r a 0 Z s c b H 1 S q a n z f t F Q 1 U c H M y J 9 N L W U l E i g G O W r E v Q t U l E 9 K k G u r F c l w f Z s M e G H U J q z P a 8 K 9 s u g e j g H m H Y D e q u b G q p K E Q L D q j D w J Q r T x i Y 1 O L X H + e 1 E L Z N 7 c L Q P t g y r 1 1 N G t 9 U 0 1 J J V F 7 T n 5 z a l M u 9 m a l R / e 9 T t B i f 6 m a a F g 1 I / 1 j 1 V r w w w Z a q S l o N M b V M k j r d Z 9 W C A C 9 D L 7 X u h p T U 6 5 S P 2 I Y 3 M X I w s t f G 3 I Z g f Q 1 b N n w m c C E 0 y w Q x u 1 f X C y P 0 E X M z w + H 7 C E X Z h 8 B i 3 b 1 o z I Z 9 x 3 n Z G t t b p C F d J O F 0 f e L f U n x m c E j s r K R 1 9 Z P b V m 9 w f W 1 V d M w a 6 u r s r E y I z M r E b m q Z k 0 Y y 0 u L 0 t z a J k s b U X k 4 k 1 A N 1 W q 2 L Z o K n w o z a K / K 2 Q 2 Y h 3 T I 0 u m b 0 f P R O Z z d i i q p X U D i d Y L + p q 9 H U v K n J y k z 8 4 I 6 f m 0 4 1 5 1 V 4 X J X x U J w 5 u b h k p n z E S W l r H c D V z 2 m d X K Y C F s 2 H h A A T e w b r b p U a S g d E M m D e F 5 L 8 X l 5 e c V I B d l 8 p M 9 / x 3 E o A 8 6 5 v L 4 / L a W E 4 k R 7 b 7 G 4 t g b R O r k z G Z f b k 6 o e 1 Z m r q 6 8 3 1 b u h q p d U j 6 H 2 j C y r p i H U 6 U H k B a C d W t Q E w H b F t i X T 4 e p Y 6 q U 0 E 3 d G p W H W Y c 5 t b U e k v W G r S q f x q w V m K s + + + X r i H R V x 3 w Q 9 Y h b C Y Z l 5 1 Q B h f w h U 6 s A F N B 7 w p b G p 2 B c a B o Q J h 9 U 7 O w m E u C B G c 7 P z q 7 y G g l C 5 b d c o b 2 T i e m 5 a 5 l I + V N s s G F T L 1 t J 5 3 L I U l j Z j 6 u i 6 b I g t Z Q m R k Y G B o + 4 z b N c W k m w H C L S w M C d p N Q 0 B 6 T 3 k y n H c q g o e P s X L t J 6 d j X k 5 o a 1 I Z + O 2 a S l w U J v 9 Z U E A B j u e q B Y d x o e J 7 i Z t g K r 4 K J U A k V 6 F i e n L G B A 1 J G x 9 E I Q b 2 4 M A M w / r i G A D 2 s W D B h W Z I n i B 5 n k + n 7 M + w D D 4 D r K g 6 f C h G h r q j U y Q a k U V g i c U 2 2 B 7 8 d y L q 3 U V O V F p q / n p l t Y T k g 1 S i 7 q T C / L d R J P d I J i e n p G u r i 6 J q e a h n y e h h U 8 / V K u a e q k 6 1 z t N i + Z D u f e n U b / u / U F Q p 9 d Y 3 I g p m b Y s f U i f / w c D A k I E b 1 I r E 1 t + 9 i U F B v J Q T v 3 a + L T V b 1 u / 1 f m e n P y r s 5 u S 1 O d + F a A r g 3 L c D e H 0 n 7 M 9 + 1 P D N D j c O R 3 3 h x H C x 6 c i + I D g + / 4 m c F T 9 a D Q V f U 5 H 2 m O y m c 7 I c / U l / R U h k o / u t b e 3 2 3 s y K J q a G v W 1 S 5 a W l g r H 5 V S b 9 T R v q T z r s + 9 h 3 o Z R U 9 i 8 v v u y s l h N q u B m b s 5 2 W A C C Q p 6 c n L R e 5 n y 0 w Q R 7 Q 3 0 H Q r U g o w / E Q 4 d x a y J h e W 2 7 Y T e C d K h J d 7 H P B R r K 0 2 B e J 3 h C 0 o j w / 5 Y 3 y W e L q R P 7 c m Q C v z 2 V l t + d 3 r T O 6 A 2 V W w I b d H h z n e x L + J q 7 I a G 3 / d a R 2 k n y 3 V h S R h e c g 1 o p 6 u e R C b 7 D x y F b H N k I a 7 q X B Q 2 6 6 2 8 q 3 r v 3 x 5 G 7 j m Z V A h u L c v t F s V 6 Q X 0 C k 7 / n z 5 / Y e R L U V 8 w o C A S S L v b d + 1 b Q 9 i b m T C + p L c e o 9 t p o k Q L W r k Y m N t o b C 4 f e L 8 7 O m m b g R M r 2 n l 6 P a q u Y L r V 1 + a y e 1 9 y I T q B a G p T L o S 4 J U C N w P i W 1 9 R B J z M b G o o 8 M Q E z J M A A 0 K g n G h N 2 e Z 4 F + N p O T P T 1 1 C 8 G E D r Y p W J M S / H z x f i l v w 5 f P h l H w 7 W j l V Z 1 E b G j Q G I E C E N u f Z D j N Q g l 8 U D l Z g i o Z N 3 q F e f K q I 5 Z Q C J 7 m O W G g y T z B A r h / m I k c g 0 0 1 N D e p W 5 K V b L S G G h N S C P a U 7 2 X J C W 4 C i d s I 3 A o v z k 7 K w 6 n w i A g u E Z 2 9 P J S 0 o k I i 6 i 6 + v r t o r K S v 0 S a H V a o n o + Z Y t D M g 0 1 J Z 7 7 X 1 J 2 c D U w X T w o A y W 8 A N 1 H 6 H h w 7 o j X 7 Z c C + F j v B j 9 a p Q f 3 6 G R D 7 O F x z w n r Q d S 4 X / s h b D l Q A v + 8 f G M X G 4 d l f c G d 6 Y G A a y I o G v H f u v r D p P 9 0 B D F M i j e O 2 Y x D b L 3 n z C f z / Z s y e N Z d w x 9 T Y z N A i 0 t L S W B C k x J H 5 z A V 4 v q K 2 b k 8 H x C u l S u 5 5 b 2 D q P v S q h o L C 5 5 a S y Q y W / p z X V 1 5 t o k X 3 / E W p t v R p N m H 6 d i W 0 Y s X 4 i + Y 6 5 J 7 W b M I w a w 1 Y J K x f 3 2 0 a y c 7 N q H M X s I w K R l e A I + U t C w y b S a d f e m E / J M n 3 N O v 0 v t I 2 C w F z j T y H z M W l j M P A Z U I o g I P r C O 4 Z A v 8 7 J o U V O G c 1 O H t W R T a N U X r A f 8 u 4 W N i A 2 R I H 8 u 3 N J X A u l X v k + M I 3 m W w 8 D 0 a l I b n p w 1 f P R n 3 p 9 K G J k I g m F J A c r s Q m 9 e 7 l C P f A 6 C G S i D h Y U F e w 8 g E h 2 8 n m T p 9 K Z t L a m c y l 5 O f T I a t t 3 L X 5 + K A y p v 0 W S H a i e n H s M F R u / 0 7 8 6 j r b b N J P F f M V 6 J i q G i Q G N T k 7 2 C b m 2 t h u f 2 3 1 E G j q i D T r b 2 6 w L Z D Y B R x Q g b T 4 N / x L O t q x + w q p q W f h g 0 q U + x O i w s b s Y K q V v k N d J / d 6 U / a z V y 2 P D d C + E W v h L C V g F k x 6 R f 0 M a E I R X L G U j v h m H Q L 1 k N + N U X + z I F n + u w / N + j b X n Z z O v 9 5 z O W H X K m O 2 u N O 3 4 t S Q W Q i 3 o j w r y 8 4 p I K I F I 6 C L + n 1 c 8 P A z N w Y 2 P T n i e Z q j O C n e v e N J O 1 p X 5 L 1 k 0 p F D l S v l n g r e q W 6 i n 4 T m F S U c D Y q l 0 N e W v B P V Y D z V 8 0 2 d w r 5 g q h 9 F p a w X L Q g t J p e 9 A w 7 X 6 B z e 8 o p G R S o c a / Q H A Q b n w F x j R h 4 r 5 M / 9 l u G F A h p / G A S J Q b X R S Q y 2 v 9 w 4 T P q i g f g l E O f L s 3 j m T k k x M u G k i n N c n G n 6 n / x H 3 6 s g i n / Z D V s L F R T E I F k A p z 7 z D r E g m j g W P g Y G 9 T V i Z X Y h Z x J T L 3 T L U 9 s u r J e + V Y y s x n / K O U m n T L y 8 s W j C i F y n l g E q I p O J b b J f B x V s n a W + 9 S 2 q p t V a N 8 0 U S 9 a a d y M v E K + 1 H h y + l Y x T F M m I D 0 W c F y A M H I I j g I 6 L H G Z H w d o B I Q X C + 8 r X p d f J k J r S D K G G 3 1 q g c I 3 n i R t G H y f s w Y 2 h K T 8 y C N 0 W 5 g v B p m E f A N S D X w 3 I z O R X M S D a T R G V D N w D w f E M s H o R A + i I T w E S i o r 2 8 o p J q 9 K q A x 6 T 5 h c C F J B l g z y M t T 9 W 2 P t m 1 Z N H I 5 S I m D 0 G P z 7 j 2 J 3 T d v 3 r S g W h g Q M 5 c n I 3 3 N N B l 9 V O S t E k 2 M a 8 t C n p / l w H C a C l v V t i L V d l L y y h Z P q H L M r R H Z K y Z 7 h o / h 3 U Z m 2 z r e q A x C 5 Q c F Q y 5 2 A 4 I G w S E x + X N 0 s E L e a g L o o 0 5 h Y G M j y H m 1 j x / N u E R W Q A T P o p e H E A 6 v F W g l G s 1 w 8 G Z n 6 b 8 8 i L a O B J G 9 v R o J 7 o k s E I D T T + C J C B + m I t 9 5 M G c D R M K 5 9 2 h o b N S / r + I J H C x v V G / f R / p 4 T x / e u w M Z 6 w 8 d a s 9 b H f p n 5 D P 1 S u r R 2 2 + / b c G H s O y i B H p 6 e m R 6 e t Y + J 5 M J 8 6 k 4 r 8 t w 3 5 Z m q R 5 h r i o p m J j l w Q h / Y V 6 p k G N 6 c 2 5 k r g u L 0 r L T C t B 5 l 9 v S l i H b Y D P 8 v I w D i j k R 7 l 1 H I 0 I K X l H f 5 A f i j E I q T J E 7 k 0 k b s u F D 0 B 7 c O t u U m g T u K Y o g c s Z A O X 6 H o + 2 F G W K F B e Z 1 g c T W 1 4 n w B C j V c G 2 s m K O J s D I c n o l 0 v h s v z d 2 s B M q d B O l y E / A w g F V B A 1 T + B G F L j o w a n 2 2 S S K i c b G R M t h n K U Q 3 H j x 8 z k x C 1 g + Y l + k e D w V l i U u p 3 h R H 5 x + 9 u 7 y j N p i 4 9 2 V q T M l P V u 7 K y E q H I f H h H C 5 b + E W x L G E y Y l B a D 6 A o k w m 9 6 W T A M 4 1 R X M T c P A h E g 4 E 4 s E Z Z G o w K w n Z k e i / s i J Q h n m F a K 9 K R 3 B z M l B e 6 B + Y B f 8 K n 6 C q t 6 / 3 e m 4 q / c x P O g 3 M L 9 J 6 8 D T J l G L u R t N S l p a P b C B 8 c y l o / p Q Y P 2 t f q V E I y G l X L G a q G s 0 Q S Y X 5 X g Z Q l B f V l g K W H y m f b Q y t 7 r n J C a N C P m t W h u b i 5 o U + + e c F / I P I S b m p q y j A r M v r y a g b y u r a 3 a N V b z K d m I 7 L y W E u r O D k I l W s / L h t q d 2 M L V t F Q Y p z u L A / c I W x 5 W C 4 u Q n e 7 O 2 S t z + T V p Z W K a H Q b e O Z q R D q 2 I c m C e Y s r w l B U e 9 W c F k o r f 0 n L A 2 r g a 0 k D V 8 N G x 9 A 5 / l g Y H 8 6 9 X y Y M l 8 a F q L g J J J O r S 0 B K 0 w E S s B I Q 7 s 6 n n b G k x I f V C v R / Q C C E f H s h n t f M Q A m d + P o A Z N z 8 / J 3 1 9 x Y G x / I 7 f e 0 L 5 k b 3 s z 6 p v 6 A Y r q k 8 J q d T X W o j s 1 H A V 6 Z z L R + 2 k o B q J w s g E f S P Y p u F 5 2 l 4 W X H V e W y A 6 T z H H D o t M 4 J q a i X 9 4 V C e 3 l U B f q J b 9 R l v a z 4 b r C n 7 B H o / 8 s 4 C v K 8 Z N 1 Y J b E 8 6 0 9 s B P x Z T 6 z a m 0 1 R P k 8 m F x M l q Y 6 a k a m Q B B i 1 b V A D j / X t 7 2 j b J 6 M u E n m l Y G R o V D J o h 0 6 9 Z t G R k Z t Y 7 d 3 U A g A l 8 L o A H R a k y W m d D X W B V N u G N v X e u g P t x O I l U j l e 0 O v s L M q y W 1 a D f Q u H h z j A o i D E q f x 6 s A x O H 8 h K W J B N H v 9 C p 9 J p 7 r V Y S / D w p f p d 2 N e Q t S 7 Q U C T G g y H / D x 4 W 9 I R c Q P D c Z 4 O B + E I u R f K w g q M D J h r 8 a 7 H J V C / j E t Z D q b w / A h / Z m Z G T l x 4 p g M D Q 1 K Q w M B k + q I a I V h 6 g H u j 3 u z A Y 2 6 k V b X k N 8 Z w S S 7 w o T Y b 1 v R R j 1 J q Z n n U e l h C b n 6 K B j + S S 0 V U w l U D g L H J X 6 I Q M C r g m 8 c r G z 1 u S p F G X 8 o E H z B B + E e z / U U / d T d w D P g x 5 L 7 F 6 4 n n o + A 1 P n e r P l j l b p T 9 g I j E z D L 9 o P + l p 3 3 T f A g r P G Y 6 J I R 4 r w u L C z K 1 G a 7 d d i W o 1 y + q b q i + R g x M 5 B P k A w T N R l x I x 3 C W 0 l 7 6 d S l G z M S R i U i e d A b T T C C w q W / 6 Q D l a K D V + z k R y c M / 0 y 5 F + I M B A f D z 5 w 2 0 5 W o e N E g O I 0 P 7 M Z m Z x T c M c t / A g w M G p F J q Z i G 4 h h o K r V o n M e Y Z g o / s Y l I y Z d j y 0 p I c O z Z k 0 W m 0 b S 0 o E k r l W 8 n O G E D O b V w h n B 5 8 5 1 F y O 9 F U u 9 6 E C k E o E L E b + H 5 D b 4 z Z b f B z a g m h / p z g Q 7 E / Z b T W b 1 n U F I 1 C d J M p 1 v x A T a 9 d A V F T I n m d 6 h O R Z 0 h G B 5 2 6 v C / X R s j g / A F M f + R u S 0 0 1 X h k B P j / v + o L C 8 C Z Y L c h m s q b x m D s C 9 P b 1 2 c B C Z i F G m 9 Y C o o C Q C O b Y C P W A Y G S t J 5 I J S W y V h t A j / 3 T t b u H M i e b j s p 5 2 I y L D p P L E K i c Y n 7 m 5 u r h r T G p l / Q + N H y J E / W M F 8 o G v g 7 + K D 0 S G x v i S y 8 8 8 1 5 O 1 v M y p 5 Z i c 0 f e + x M g y I H + P l r 8 S r j 9 P m O Z j z v h a g B w R L E i q 8 P r Z s w D z k b S 0 M h k l g T I l k h 5 H J g P D 4 B l q U Q v I 3 P C d v m B i Y s L 6 n 9 j C 2 i c M F + U j q S E v m + m 0 b G 4 Q H V T f U f e n N 9 P K j 4 y a 7 h B / W / K q k 9 b i D B F x K G l G 8 l J v R A q j G p k 8 6 N C t S 7 g V M X 4 q + I V M R V C t T E l A m f z x S Z 2 M L x a T n Z m M h S D D x A p u g N s H b G 7 y o M H V M 7 i d I T B + i B L e + U 1 1 4 N O E y Q Q I U i D c k I I c O W 9 q c W 4 0 1 U Y Q 1 v Z A U z 6 Y L p I H F P L y A v S p l o K Q o 6 O j w Z 7 d E d d G A 2 I B r k v u H 3 O i E H x g i + R L I 4 q F J 4 j E U m b u U U j h b S + Q Y D m 7 R 3 L l j w U U C F k R q P s j g a 3 / C x x 8 V Z f X O J / R X p A t j M 3 N d R P u c K 4 e I X M C F t 5 8 3 E + z V S l s 3 t 3 b b 1 p w b W 1 F o i F t i O m F p m L u v v D v y I 6 h Q z n 8 D O T h r a 6 6 0 D f g n r u 7 u 8 2 k 3 B 3 u L B z P C h 4 A P q C Z g c 0 4 G / h o 0 e 3 i P R S S Y + N 1 z X p A 7 U T y x x z G s O / X B e 7 4 e A c 9 + L l C D u I v 2 B u k G f k x W R 5 + l Q t a a 4 A 4 0 B d F Z y 5 O f y 3 w o e 2 N D Z e I G g b y 5 W c m b m 1 t t 9 d K U H m 3 4 I C f d 4 8 G c 3 U D E 9 Y + G n x n b h h u 5 s i d K J d 9 P p N 2 V H z P 3 O h b p q k g O d G + W F 6 / D 3 h k f q d t y W 6 z C c t P C C r t + y k C z U Q W R 2 4 7 Y q F + U l Z + w e 6 g z B j + U D 7 l A A 4 / Q A M A B v i R l F o r m F w F 9 w I N U 1 9 f 2 h + E i e V 8 n 1 o i h Q Q H k g V z c X 1 1 Q R i X t 7 Z B H M D J r Q s s F O u a a z O N W C 2 g C 4 k 5 U w D X g E C M p f K D F E E s v e r 5 V D T 5 I D j E C W 8 / N 2 C K n O z A H h f 5 6 z O b c q E 3 K 2 f 2 W A J 0 t + 9 e N / y t 0 C o f J s p P 5 z u f 3 z y a l T f 6 X R S r f E C g z 4 H z / g X i s p / 7 W l p Q w V e z D c 1 U H h z I M 2 Q i O P 9 e g H i A 8 6 w s L 0 l L S 5 s 0 p C L S 1 o S / V V Q G / h p o m 4 m J S e n o q I 1 Q p E d 5 Y v u 7 j M b j 6 l v F 7 Z z K l B L f r / D O + 0 9 h V C P V T 5 V s k I N 5 7 s g + 5 j 2 D 3 X q a 8 / J X p z f l b E 9 u h 1 k D g k b u B w N y Q F Q S M 4 r p p R H y D 4 f S l t 1 w G J N N k m X / + 7 P F z l Q 0 0 u W + j J G K A a S V x q J h X v n p D W j B A e V U K U s G w s 1 M T 5 m G w F S y C J m S o L u 3 L z i i F G g P m z c / + A w 4 N y L H s J z y + g g T j 1 m J 1 9 R f C p N o a W n R 3 t O H B J 6 N j O h f N 7 3 z X u A 8 c 3 N z 6 q u 5 i C L P 4 M Z F x Y 2 Y h E e c p i 7 e l J a A n r y h 3 W 6 Y E / x U y b I X 6 H A k I b Z 8 k h M / X y A T w B z W s O z D x G B r z r L C G a 5 O B b I a Y l z d D Y i F 4 / + y p G J 4 D I E E A I k Y Q s 5 w D s y 3 o F E v A G 2 A I H k y g f A x N F B h 8 X H y p I 1 Y T 6 + 9 Z 5 U W f C 5 S d y q B G Y j X 8 3 W W a s a I B X 5 L R j s J t u S J 8 t x M u 0 A S r l 8 g g B y 9 M J i p m B C 8 7 6 9 i 7 V 3 M y r h e d 3 V 1 V a Z W 6 2 R w a M h M t 7 3 A P Z N 1 w a o c H p y X B s V n W p C e x E o 0 0 S z 3 o X 6 V 7 U 1 0 K f s q V 8 z P h W B + 1 q J y I S n B b t + 9 J n A L V 4 5 k b M U Q s h f I t k + o / N G x S k b / s c Z 5 e f b 4 v g k J 2 Q p r 6 Z e r H 7 o 7 / B x 7 + E l k o E O M 8 E J q 9 E s i B / T n l K f s + G g Z x I a Q d 6 f i l u L D / B J k Z f t g A 6 + + g 7 U c p E D Z v B a x e m l J 5 S 2 h F s 3 I k / H K Z z f t A l v E p p F z Y + 7 0 J 7 C s D O 4 e I x b d 4 7 o Q w F 7 V l I y 2 n r C o J Q s e 7 A b E n j L 2 z 8 u 9 e C 7 E t U I I T q B t m Z L c A h M Z F + 0 0 Q n l z L 7 z 9 H E G H 5 W 5 g w s c f G p i d z G H R k N i y G W M B 5 h 1 Q k b C G 7 9 y 5 s z I + / l w a s 2 N y L P Z A T q k J u 5 / 1 g h F O p h Y I D 3 s A f p U S M v D J i r C F y L S 1 x z w q 9 3 M 8 m J v B h 6 7 J H D n d v m Z h 7 W i q 2 b R D L e D e m c Q H U n I 9 D y y H a r C h H 0 o M S F 4 p u x w C c X 3 u 2 2 t E l N K l j j k r 4 0 q m r J d 7 9 8 q 9 Z P U c x Y A J + y E P I X M i h 0 5 T s y h D X l j a C V j Y f G v b Z d K G U Y 1 U 1 f b / F M C k H W T E 0 0 J 5 U A 6 4 A Q x L q G V u u l c B Z J U l e A i S M P 0 v O Z H d j R k b 4 B b O j m Q E K X N x E / L d i j X K 9 M y M n D t z w n z C d w e y l v H N K o k M / M T E r a a N e W Y I x b A L 7 z e G B 3 G S f n R 3 V F t 3 F U S v V Y i O + q E Z Y R C y R n g x B X 2 Y m 6 P 8 P A 6 7 g X J n V q J w P h 5 D 0 m u Z h w L T M b + + a D 4 M h I d g 5 p 8 p u X l F T j m P + W 5 B h A 9 t 0 t j o w v 0 s q F 7 J K A v L N + d x v p Y q G T 0 H Y X K + 9 4 0 L J r g / P J d V H 0 1 3 R / 7 5 + 3 v b + b r z W i A 5 u x n n P B a 1 V P g C o P z z T x E U B 4 M L s c 0 x I 2 j p K h X u 6 w I E I B j A 8 B E / B d v N W 7 e k u a n J K r S / v 9 / 8 F 1 Y q Z 9 g B 4 5 J m h 7 + R v / r k T a t c 7 r 1 S a 8 5 c G V + P J M 3 / K A f + F 2 a w n z H 2 9 2 e Y O s v e m v A Q u Q q f 1 / L 1 d G P e D a / Z f I Q t n N r j w Z A Y J n W p B o j E 9 S r 5 g B D B z U V R G U u L C 6 Z 9 y n 0 x f 9 / I M W Y e Q z b w s Q h 0 8 B 7 t z j X 9 s A 2 G o r w 3 W N S I X u 7 h A N v Y 2 J j N L 8 E + J m 1 J K 3 l p Y D Z s A h e S b / O W d Y G G I j 0 p 3 n t C o n W t / f r j n w d R a g V P y r A F b H B a 3 R + K T E x 4 8 s Y R r S R 9 R V N A p j t 3 7 s r s 7 K w 0 q U C 5 5 S s z 8 v z F C z P x 2 t p a 7 X f k 2 L U 1 I p A R 0 7 Z M Q l I J N B Y s B P A r 1 V z l f U S k j P m J I I F r w x 0 y g Q k V H k w I 8 J F i E R c U s M + B f 1 I J E K U S k Q G a i e t X C 6 h U 8 7 U 8 U V r b 2 g t k 4 g x c B / n 1 m o P 7 w h Q l q o j 5 S T 4 g g x n j 6 m / 5 y V f A F S 3 7 c n A e f C / 8 r a W l Z S M j 1 y C 6 1 6 D n Q i P y H o 2 o 9 O M X Z g Z a o 7 K 2 K N G s 3 k y 1 g M Q v e H X A z I E M t 1 4 k Z H o l Z r 7 D 4 8 d P r B N x b a t B N d G Q p c i w V B D 1 d u r U y c I I U 2 b z a W t t l R k l H g s K e B + L 4 A I N R R h c h y A D A Q c / o Q 7 4 / G n K I o U s q o 2 Z 6 C e 1 W V 5 a K D j i a E 3 A c A 3 / P a Q i K I D p j A D T c l c C h 3 v C 0 H D R X h O Z g 0 x z 2 g D s l q m f V d O x v I E n / Q i i h C O M g O t g X q J R T P 2 U w D U 6 n m j 4 P V 6 r g v K h 8 + C F N l 7 P n o 3 K V 1 9 9 b a f j N y w o a B / s P I 6 4 E J R 6 I X L J K 1 n y 2 6 q p o l 4 7 h b d f s E 9 Q Z n 6 r E V 7 I L A j R m F P z Y l x O n D h u J s a x H l p T 1 w I j 3 L T M b B 6 0 y M f 1 2 H p t h b c 2 F 6 y e 0 b S Y e N 5 k r I S 3 j x b N G 2 2 A T d M Q D P D E I S S c S h W z u B H 6 0 Y W 4 z b p a D j Q V 6 O j s K v g o 1 Q C p u U c i c w y L p + / P g 6 V l m a s B X w y f h X 4 r / C P 2 + b X F 6 E N q b K w e 4 O C 5 O U 8 5 y k P q k I 4 1 o Q B R O v q Y w k G Q x c V F i 1 B e u H B e P v 7 k I z l 5 8 q T t Z 6 U O S I N 2 5 N 5 8 N V N e d f U u r c n n + E V j q Z 3 j 6 j 2 p y s n 1 C 9 k q o L x M + B z e q g A i E a J + f z B t / S / d P d 3 W A l c C Q m Y t c A C i d L S V 7 C s Q T 4 W f G a J 2 a / n x F b k n w t D 9 z T n V j A i r X l / N F z Q N A o g p F b 4 W s / Z W 8 s 8 g o b / S Y m h + 8 L 3 A R D s e p P C g A f B v 6 M x F W O n 3 A Z h s j O B F i H d b + Y K G J i l p v c e d N 7 m y 7 D p 1 A W R F O + H z 0 B / 1 5 M m w B X k e P n x k i 1 a D i c l J O X 7 8 u J G D s 5 E h w f n d c z J 5 i 2 q j 0 G W s O y G w 7 m g Q J L 0 m U T T g L 0 R 5 h a h C r h 4 l E 4 u p 1 W H B Z F d s m E A 1 V O v V / / 7 7 G + Z n A U S O 0 b O Y j w z H q I T v R t 1 5 W M j 7 U n / O V q V A m D F f c N R Z T h O C e l N u N 7 l g 4 Q c v W + 2 d n c G 7 / Y E + J G + O h R G + L i Z e p e R W D z R N Z 0 t c 6 i r M D 9 H U 7 H x O c O / e f f k f / 9 8 / 2 H M N D z 8 1 S + D E i R N y 6 d J F 0 0 z M c I T f 6 h o 1 d 3 1 8 M L s X 3 e y W 0 E L 2 F Y 3 J t j U A R i r 9 R z n a I f / 0 Y H t 7 c 9 N F + P g x r Z N / o P I C L f / 8 C x Q H K B M 6 a 1 m 9 A p 9 m Z W X V y t 4 H H C p h b X V N z Z q 8 t J b N 0 k M r 2 9 X Z b k 5 x q l 6 F Q e v 7 + x f 1 l m n A + r B N d W 6 E L X 0 u N 5 6 7 Z V o / P Z G R + s D E 2 w 3 I A Z q x W o I q H c J E 8 T w f k A 2 2 W j I Q P B B Y b y p R B r T y X L d S h M + 0 m W o t Q C c w p i o g 1 a j a u r r P h o e l / + h R M w f H R s e l t 7 9 P U q o J y 2 c 7 Q m v R O L 3 3 3 r v 2 m X t A K 5 J T 6 L s C u D 9 G + 9 K 4 k R j L d 5 C Z 4 A X P z T R j 9 N t F w / L w C 2 H 2 i Q O U F + Y T Q w s w f V j 9 E S e 4 p W X 3 D t A l N U 3 w l 8 p x 8 u Q J m Z y a k X y i T R K q W U g 2 f W c g K 0 M d e T X v 3 H C K R z N x u T 7 u y N T f u l U T m T A D X e S q M p k A Z C q Z f 1 G Z t b S G H 5 S 1 y B i v O P O 7 y Z Q 5 9 A G 4 X j K V r B 4 u D 2 k y 1 h n z q K T h A M K / s Z m W B w 8 e a B l N q 6 / X o Y 1 P p 8 z M 7 B x W j 5 / 6 5 p t v F B o D u 2 f d O D X E 8 Y + A 9 r b 3 w W f K u w D 9 g r S o E k L 9 g l c P B L u v e c u 0 y Y K a G m Q 9 7 N a q o w k a W z p t H e N y I E y Q c S u X t q m 7 C H Q g B M f b K 0 8 L N r X s c u K q g W x t O m j 9 k I z d w H V I j / L n Y 3 x Z Q r L m y x B W p i V n O S N a c Q h a D o T W + 3 / A i K F l M z s z v W M k L i C U j g Y A i Y 3 h Q r Q O s 6 s S 8 J m O D g 7 I l S t X 5 N S p c 9 L f f 8 R p v y A o U Y 4 6 9 d e 4 J 8 8 H X n j P A m 1 8 4 r 1 P B L b P / h + / 8 X v 1 v R L K 7 f w F R e y W 8 v I y 4 L y W h 1 a n Z a 6 V W 2 2 y x D C + f J q U b 8 a b 5 O p z F c 5 i g 1 4 A / V T t T Q n X p + K r M Y L p 5 d 4 S 9 f M r m k P m m y 9 C r W o Z S P L 0 P l S t I D T O 8 j H r K / O O Q K q d w k B Q I a g n F W Y e w J Q q b 0 j I R K C P q T w 0 D r g n A i a Q 6 s G D R / L V V 9 / I F 1 9 8 K Q 8 f P b b F p i E L I E p 3 / f p 1 e f F 8 w j r G 4 c D U q l t y B / + o P L K 3 E w E f j B M u R O 7 o Q X J v h m / 9 V 7 a 5 h s A O s H s o a K h f S F V E E L j Z H Q c o L 8 y 8 t 9 Q k A y 9 e T O x Y S q U c 3 4 w 4 w a L S m t p 6 b G a p c i C g 2 P f A 5 4 n i P 9 H 3 B O q T W 5 a t / s 5 g V n 5 9 i r S k C q w M 4 I M L b p W J 2 t H V s G l E 4 D 4 r T R 7 J f p e p 4 H w m o m X + n s u B Z o N o n n j l w K w 6 q n 7 R h x + + r 9 s H c v b s G S M I s 8 G O j o 5 Y c A F N Q r c C 1 0 X B k I Y V D c L 8 Z 8 + d k 8 e P H 9 v 7 M J x i K V Y r L 7 z n e n x C I 5 I W Z V / o H / 5 Z 5 y 6 / Y 5 e C Z m j v J v I X v D R o x F j 8 e K h d W z B 9 j z A R s m U i + m q g H v 2 c e Y A w u 5 / e K w z M K 1 r d c r y t x O U 3 z F j 0 x 8 c p M w d T y s e 9 p j 6 j F S e V B p D i Q 4 f q b u B Z S n w J x e T E i + B d K b x G 4 n g 0 V 6 W + I 8 A 9 b K z v / A 7 h R b A p N 4 j H c b z S A X 7 l y h v S 2 d l l D R X B m 4 Y G l 7 P n Q Y e 3 z d 8 e c b 5 m Z Q X C P o i l r / a 9 e y X x A d I a 0 e 1 7 9 x W a 1 0 x C 3 W G 7 9 N U 0 V K W T V 7 7 g L z D U W D a U N S Y X c z K Q f G r L U i q R n j 0 b 2 b N 8 I W E 4 g / y k E r K / x R G K J F / v m P f 1 9 d o 6 s e X n Y z G 1 X 5 3 K y L m u D T X L 1 L x 0 h 9 c E k j 4 B w Q U C E 7 v f q z O L w q i W O h Q G J u B u 4 X C E F R / T A + L e v n 3 H E o Y r + U H c A x 2 w l y 9 f k p O n X I d s G P 2 M h x v I y M r S v L S 2 t u y 4 Z 5 7 R b + 6 z 2 y A R 0 U 7 z s e w L 9 4 d / W 6 o J M 2 p y u 1 2 Y 2 b G d G m r 3 w v s F t a K r a U s + P p E 2 M p F t c P M F K 4 x n L C O C t Y f O n D m 9 o 1 L D e D I T K y y t i q Z h L V m P Y x 1 5 S S l h A K 0 0 l V 5 u Q n 0 z k j R a d K T W 9 T 6 y + 5 o / A x 8 G c 6 a 7 p 8 8 0 Y P l 9 Y r o t z M 9 V 1 E 6 A 8 U J 7 g S T W a s + P F v I R 0 M 8 / / 0 K m p 6 f l X / 7 l j 0 p A J d n C o j O 9 q o B z U i b l w A z O q Q 8 E I e m D C q N c 5 t 1 n t / F 2 n d Q j P u s H + x d 8 z X X w O b l f I 6 P + s 6 D E L 9 g H d i k v z D m W y v z 9 u b S 8 d T S r f o z T N B f 7 s h Y 0 e P D g o d n 8 V E Q s X r k V x z Q h d 4 7 F w E F v 8 5 b 6 P q V O N G K I g A A 3 J i h h Y W o P c t u Y T u u L p 0 n r u / E O + 3 5 g u W o K B H R R y R P G 6 q q a q x 2 d O w T X D 4 t h X g f M u X K S h 4 G p R h J q W P 4 4 n s / f f P 2 t a Z E L 5 8 + r x r k o j x 4 9 k b f e u i K n T 5 / W h u h U T R q w G h o b m w q m Z x h G i M L m q t n e 6 7 9 U P R H A o O q D f f w L F L n V M Q 0 Q 3 + 0 8 8 y 8 4 E M h T w + k / 3 + s W N Q 7 D R w 0 R b N + X g d a i f s J g 5 O q 9 K d b U J d L m 9 p G N v h u W N i L S 0 H n M J h 6 h 7 w V g a n Y 2 5 u W j 4 x n X g i r Z L G 3 m o A g 6 X z 1 i 0 b i N y C X E H k Z 4 v B Q m k g 9 t V w N R T j p s 6 a 9 i y A Y E p Y z o J G 1 p a T X B b 2 1 t l b f f f t P 8 I z 7 X O m i x E i A i i b f h B m Y H k d x e 2 / j M H + 7 L C F T Y 5 / b z S i P A O C u C L e z + h V A 1 Y C 9 H H j E i c 5 s h C d V A h U W t z 8 S N A 8 K m L 4 q f V o z W 8 V f P k o X F v c k o / / T k z v A u q 9 B z N y y k D Z h 0 Z j u S k I G h 4 / L s 6 T P b R 5 4 d J L 4 2 l p A R 9 b e I s F U y z a r B E 4 E s B E j T X J Z Z g G / V o C 0 9 H a I + k w A Q 1 q f f z K N S f p 0 H f U 2 E y R l e Q b j d d + i i 2 Q Y H B + w 9 Q E O W B x h e B u 0 d X b a k T W V A E k 8 u S j m g k e 0 O y M S + 4 D 2 v p l X t K P f 5 F 0 L V A E Z 3 7 g Z S e / y K 6 r t h 2 4 T P H e f D 2 o C W n Z X e y a B o C a 6 F D 1 Z p v N C A E j E 4 h U y v q p / F R / 2 c 2 V y T z q 5 i T p 2 N T N 6 K F I i 3 H 3 i S Y P Z B G g j k M a f C i L n n g Y Z x w u d W R G S R c b K / g Q 1 S r G B u I o T M + l o e l O A 8 9 + 8 / N B / z V Y C 7 v D H T J f c f P L K o n e 3 T a 5 Z u r j z d 5 t 6 g 3 V l l v n B M 8 M 8 F b Z z F M T 0 z a 9 / 9 Q q g a g O A a K L k K I N W H o A O Z C I x E r Q Q q s L X V z X F Q D v Y w m x F Y D q b i q j Z H B K s N c g o i h p h 7 W y q 8 q V j O B i A y b 7 c H H c g 0 B M w a x G Q u V H 6 Y G G E g C A g 5 S a I A c w 1 g e v G d 9 6 f Q X K w 4 G A Z 5 d H M z 0 8 E n s S H 8 C + v u G S 0 D u w x c h w 7 S c n C d u 3 f v y d k 9 M k d e B t z V b 0 6 u S 3 O T G x 5 j 5 C h s 7 h j e 6 1 / b 7 K 9 + x u S D / J t p G o / C 1 6 Z h O S n l 0 t h Q 7 3 L 5 9 K u / a L A c i 5 / h h 2 i a B 9 o B o a 4 l 3 N x W t 2 V B h 9 6 W y l o F 4 I T P z s 4 F F V a K s W D W o T D I P i g / l L 6 k x W C 0 L L d F h + 3 w X E z W F 5 5 L c 0 d / y W r 5 g L k G 0 R r P Z 7 R 1 V b O Q N B 1 S g T w w u w g M o E U Q 4 r Y 2 t 9 K F B 0 L n + 4 q 4 b x q F 8 g 5 X N J T 5 G M H N 8 v y Y o c C P F f K A S K w G b 8 J Z N l a J D l m W h y G 7 4 b B B o + L B E p + n T p + y 5 y 2 t C 0 c s / 2 r v 7 d V e j E N 0 e E M z / z 2 + E 6 8 k K d P 4 r K 2 p G W v n + g s F I z a J q q G B S P Z k w W V G t j J Z C j l q r D J v c y k A S r U K f A g b V H M b C P 2 u V + i s B P Q r l Y N B e d 5 0 C g O C A I Z P 3 J + K S 2 t 0 X h a X 1 + X p a p f 5 T C x H w 6 0 y v d f i / K x c 6 t 2 Q l o a I J B M u T A 2 p 5 u d m X T 9 Q X Z 2 b m 0 E J U U l z g q 0 g m O F 9 m X D u H E M h a K X b O 7 u M b C B M a m Y N 8 t r G x l q p H + c z K t i P t g I I J d 0 J R / q L C 0 g f J h 7 P J o w Q g H k 5 G h s a 7 Z r A k 6 N k C + 8 P C K R / n O Y O 9 h V C 5 f o V P t + c N p Z E W v + i C Q U Y j 8 S A O 4 a B M 7 c D x G I F 8 8 M G f S d v v n m l o u B i n p W D w E J 5 M A S S c Y 8 A c w 5 / 5 c X Y M x k 6 N i R N 2 V G p z 0 3 J 0 1 m G 1 b v Z i h h N y 3 q z b w 4 q Y e x X E C N q + w l U 7 G V a o b k a m 1 p k Y c E N w C s H h O D 8 A A 2 M N k P A P L g H z s F q 6 y D 8 7 F w f 7 b a 8 v K Q t / B O b z c m P 7 T p M o J 1 Y V M 5 f G Q 0 1 P D w c k A F q h E m l 7 w u f j T v + j 0 V Q 3 f O 5 Y / V h j F j k Z P I Z b b x G o E W P / o s F f T h E 1 Z h S y 9 c 1 U 4 l Z G d Y I B D w 8 n K A c 4 V P 5 F r k c 5 O B B l j D 2 k H W r x K 7 s T e k / d l Z a m + r k 1 L F + 2 Y j 3 6 v W i s r q p Z E y 6 e S G c a e M I S 1 j + q Z q I l Y D g o 7 U Q G j 9 9 M S Q B z V V C 1 c 3 N L T Z p C b D r R J L S E s y + y 3 k g D C T q 6 O i 0 a F 5 5 G J 3 I H g m 5 l A v 5 e Y c N I q c 8 M y O Z P Q j B Q 3 T y + S x g E h D E 1 V N A F h O A Y L 9 u p B 7 h R 6 J x + Y o Z j q x x 0 P f k + j H E o 0 N 9 y 6 S a r N F K L e Z f C n j y j s a 8 t I R y 5 F h 0 G d + k B F b A l Y F Z O F p l F t L V T M R m F m I W I 0 K 1 1 Q Y R 4 n + d 6 n b X p D X F b 8 N f K p 9 w B d A I 0 P H 7 + Y O M 3 F 3 s k 8 V s k x 7 H Y D / n L z G d 9 O n e 4 s A / g C A A f M S T X Z V J T T 8 Q G R K Y N a 3 B q o E A E v j 5 6 M q B D + Y H / Y F c Z k 1 W F m d l J f C T I J G X L 0 j N Z k I c A E 3 x / M W k r X t b K 8 L + 0 G 7 g b j F / y z N E a C Q G B g b s e X x y q 0 F f 7 X 3 w a p u R i o b Q m X e N T Y 3 m g y Y S m N X F 0 b z k 8 z E g E R / 0 L 1 p D W V 1 v h 6 e S d C R j 7 d h a Q S t 4 o b f y 8 R Q u T v r w 0 2 d y 6 p R z h K u B D A t M P K b u w m 9 j c C B 9 S H c m E r Y G F 8 v v / H k 4 K V 8 9 T V j H b z r S L C 3 t P R a 8 m F r a l s n F v F z s z 1 p W O T P P h u E 1 T T U g G E 3 N z R X v z x p i / d 6 P R Q J e 0 x L 6 X l l Z s v f 4 D 7 6 / C M 0 V b q h Z / 8 k J I i a g G / m K z 3 X 7 9 j 0 5 c q S v E F X c C 5 Q L j V Q t o N z O B I 1 U O T B 7 O z s 7 Z X F x y Z 6 t 2 q Z / 3 K t K h b 7 T z 5 R l 0 n 7 v v m a + v g 3 z D 0 k r o / x 2 9 L 3 5 g v g 5 a i 7 M f W b r 8 R T C d z r d X e y Y B B D k T 0 9 C 8 3 d b g e 4 O P 2 + 6 B 8 M / C D R 8 9 X B V b j 1 4 L m 2 t L V q g U T O 3 f A C C i S D 5 3 f B s X L 4 b S 9 r i 3 w z S C 1 8 O B 3 9 x I 2 L D 1 2 / q h n n K 3 b v M C 3 3 d 3 p C / P r s p F 4 + I H O l I W D o S w x Q Q + B f P n 1 v H L O + d U D g s r m / b K F 6 3 R q w z 8 8 j L q w S E n o A F 2 8 z M l O 0 j E M H n u d l p I w f m D m B Y + P L q h q x V W B k w Y W l W q q 3 X V o Q 0 K R f c S M j 7 7 7 8 j f / j D v 8 i 1 6 9 f d g X s A z c 3 g z L 2 A m V e p 1 i i H B S 1 P + t l W 9 D 6 H n z y 1 8 m Z / 6 e a q 3 X + 2 x s T e O 6 3 E 5 j 4 z 9 D 1 r j Z E 1 M r o 7 9 n / + p / / 3 7 7 E R 7 a C f I R C + 3 p a 8 T V z S n V q R x N o j G + D H o s f s o 4 U n 8 Z R K W F T t c H U s Z R 2 i + 8 G C a p P B d j c K d 3 I 5 K t + O J s 1 c y 2 7 H p a 0 p L q c G O u T 2 V J 0 8 V 9 P w s p p 3 3 B P C T y Y 6 p M a M Y 3 6 + S j V A p I / j S W m 6 f D R r w 0 A G 2 r Y s t S i / O C w t 6 j 8 h n L 4 B J L p H p j b z J v j A A 9 o D 0 4 0 U p M X N u M w u p e X h X K M M 6 D 0 n 1 X y x Y Q h l 2 g k B I W z u z w s 5 8 R d 8 6 g / 7 m f G H l f y W l x c l m 1 e z M N l q Q y t 2 + I N K Q I h E o i 3 g t 2 w E I Z h M 8 o 0 3 L u + p R f c D t H w m v 3 N B P R q x x n h O 7 t 2 9 Z 0 E E n o c x a Y 4 o c M Q R h v 1 G H G t 0 9 D M 1 o / / t f W C 2 + o 3 5 K N z i C O u 2 7 E 3 h 0 X 3 B / Z y A I D K o j 0 X V M K n W n l + X 4 0 f a 5 f L x F h u + D Y m Y k h k B w D R j v e B a M h 7 K w S + + G k n I Z 0 + S N t E + G g o g R H X 1 a k p p C 0 0 2 x X t D a E P 1 g U L Z C 2 S U D 8 / G C r 8 J A 8 J x f w P t e e v I 9 X 1 i m I b T 8 y 4 E j 0 B 7 v w R N Q 5 p Q e R i c b A e 0 C Q Q 7 2 i 5 y t k + s E f E J t r 4 x x X R B Q K Y m J + y z P w c d w l 3 d v Z Z f 5 4 F j j / 9 E C l J H Z 4 9 0 t j f Z h D A b K 5 W 1 X R j r J J I G M L 9 K t 8 M E G S d 0 e o f B M 6 Z i b n r l e M s R L Z O k m p u q 2 r X 2 e P w i q e x g a y x 4 j / / E c J a w d m L z p F t d W T W N 6 / d r d Z R e + O c E h B R / A m f 8 f E 9 W T p 8 + I d 9 + e 8 1 a b D Q D 5 G F K L Q 9 I d a T C p I 6 1 I K v E g K D l 2 F B r A c I S 6 G C W o y / U D 2 I E K d D y V / N S / Q o q s Q K I H h 5 p 1 f v U + w + i 0 w U 0 p X K y k O 8 y / w N C Q Q J S g v C z / O m o Y J a U Y a 4 I R t K i h S A J 5 6 P T 1 8 M E R M 9 B E M G N S n X Z A R 6 z 0 9 M y s l Q n Y 7 M Z e T S R s R b 5 w Y z z e y Z X S h u D t v Y O J f b O i V D C S G h D 4 2 F 5 e 1 W e / 6 B g R i k U L u U L e D 7 A n O Q z S z l J N H R q O U T V S m G 6 Z o g Q k M l u J C A L / 4 L f u f f B e Y L j r M x 0 G 1 f T O r 2 Z N o 3 H P q u m n 6 N 2 8 s A P 8 Q m b j O x 8 7 7 2 3 5 Z s b j 8 x v w S f 5 x 4 d 1 c n U 8 W e h E D W d L W C n W C C 9 U a E V M S o Z c 8 H 5 G B S 6 M 9 4 8 V 0 2 4 q d e i G 0 a 3 + w t 2 J u D y c j s u f H i d k b n 5 B V m x s j j Y U r U n J z t + 3 W 8 Q 0 6 w y G 0 3 9 8 I l P S R D J c g b m 9 w 0 C 7 T I y P 2 n v T b g h C y O Q L R + 7 A R t 1 x 6 Y j O y G B X U s 7 0 a 1 n l M j b 7 6 / 2 p h E 0 D D d k 5 D x v p R n 5 u 9 G r A v G N U L 8 c / f v T E B l z e v 3 9 f H f v K q V H 7 B X X 4 7 o C W Q 6 g g E P a 7 d + 7 J c u q s D Y k h a 4 X 7 Y L + r Z v 2 j b z D r e H X 7 X U N T 8 h n y 6 T G 8 5 3 6 P q p Y j 6 k f 3 A f v g s V 3 w 5 w a 0 D y l F f m U L D w Q v 1 / G u J Y 9 6 t G u L 5 l c 2 j A R z D x w E j M r 9 q z N p + V B J Q 9 J q p S x 1 f y 8 E P / w k / 1 T 8 e 4 M 7 h X B 6 x a 2 A A W a m J u T 5 + L h u z y 3 r Y n V t T U 2 w p o L Q Y F 7 i 5 0 B i Q O X a G J 0 q 6 O j q t l e m O y b s i 6 m H s 8 7 G b 8 M 4 1 c W I 1 W K G B C v 6 Y Y 6 2 p J i x 1 Q k X W t C b b 7 2 9 / T Z 8 n l S j a v m D 7 a r J 0 I I f f f y h a a k 2 9 b 2 q Z 4 E f H N w b z z Q 2 P i Z d P d 3 q i + q z x P O W 6 u S / h w O 8 l m g m 3 u u G 7 1 n w q c K b E m 1 l 2 c 2 3 P r + w Y M R j f 0 F D + e 3 n A j r z c O T L Q T 8 G f U d h l C 4 8 d r A y w K x j J K 0 X a F p v T E A I U W 7 P A 1 r 1 d M A h s j P m y 4 5 B Y D 9 R b e P X b e r p O 2 L z J j D S d 2 N j U 2 Z V + J I R F m A r + h 8 s e + l B m L r S h C m A q Y g x F e f n 5 o I + J p f J A S n Z E I x y 1 N U 1 F K 5 F 6 H h m d t 5 a 8 9 V 1 7 m X a r Y g R c / M 1 A J d i F D X y Q V Z 8 E a + B I J l f 6 B n / g 8 + j o 2 M 7 c g l f F j w H 5 v 2 1 6 9 8 L w 9 W H l L g 9 T T k j E 9 O v F c g R b P o n I B I W h 8 s m t 2 C J v j f N Z N 8 V t 4 w 2 G I x O 3 l S T j + t Q H s V m + m e G R z M q H I H W 8 W O M g F 8 P C f j 2 I z z 5 C a v 4 2 W S Q W m D 7 A b / x Z A L n Q j 4 K g Y p y Q L R E Y F 6 S N 0 j 4 P A x m l 2 U O c 6 J 6 k M t P 2 E + L S E f o 2 b N n r R + F 8 K 8 H w Q c 0 A 5 V d q W 8 H A Z m c m J D m Z h e p Q x j o g M V k 9 O C 3 9 C + V g 4 A H r T U d w J y n q 7 N D + t t j s r b V Z B n n H u F J X T g v U 3 9 B V o o T 4 Z y b n T X S E k W c n Z 2 R p 0 + f y q 1 b d + S N y 5 d e S e r R k m p O R v 4 O D h Y 7 j y k 3 v + 5 T 5 U 0 1 r R L Q N y 4 l G k o r z k f 6 l p e W j E w 0 F n Q b M G I 5 8 k + 3 F 7 c z 2 8 1 O t e l B v h X i x + F X j / L P P 3 Y w 6 M / G G W G i 1 G 3 J e J D V g J 3 9 y X F t W b Q Q w p E 9 O g 8 h 3 d P Z 3 f 2 b c q B J E H 4 A W T 4 f T t o Q + M b k l k U Y W 9 W s B P a X a y z E Z H J J B b J C R y V m 4 U d 6 b 9 Q F V o P 3 b 2 g F w + F l M j A I E A w O D g Z 7 3 D H h c L c H 9 e b 3 I Q B k R h N a p 9 7 Z j + 9 D U M L L A O f g O 3 9 t / 1 v M S h a G B g z T S K 8 v S V d H i 2 l c j o A o 4 Y B G O T j 3 8 + c s G f P M 5 h b n e I a 7 H 7 Z 2 A j w z c 0 g g s i w T 5 J + N + S r Q 3 g Q l / D 6 / W f + c 3 h N 9 c G h Y 7 s 8 2 + t x 4 z e W N P H R O f / v N V W s E U m o O E 5 g 4 d u 6 y 0 1 A w s r w C f i 6 A T I B 5 F j y Z A E R C C M r D 5 G i Z g 7 h R E 0 v O 3 6 H j k H M Q X f x A f S k m 5 V 8 O J u / n e 6 J 8 / / w o J U 9 m 4 h X J B H K 5 t C 2 8 d u P G T b n 6 3 T V 1 2 B / I z Z u 3 5 L q a L i 9 U G B F 0 0 N H R o S 3 8 M y M V + x A g i B C e e d V W 1 V A / y Y R F B Q E g L E x Y A k y L K A F o h S 3 F R o + D R J h F 7 O e c / B b 5 Y K h 6 f c i M j G b m Z T 7 X a Q 2 Q f 5 L d / D Y w M j J i q U n v v P u O r X 2 F t n 0 V Z A I 8 A 3 4 Z y 4 D y H G x M a 8 0 s v E 5 r h j S P b m F N x D O H v 9 P / o f d b L p W s v U 1 a 2 j u V m I 0 S S T Z L d j s m k T / c W d z e z K l 9 r D / w L P U / B P 7 V o / z z T w 2 0 / m 8 c y Z j f E j b R w m B e B z p h 9 4 O 1 x S k 5 0 z Y v J 0 8 c k 5 S q x d k 1 1 l 7 a M u J + O 5 q w 2 V v p c 6 q W n B r G V n p B P j y W N d P M a x B f 7 q y r O 6 M C g T A S q c L M 0 9 p S P 2 Z O z a u o J b L 2 q v N t x + s W X h k D X 6 e 5 p d W y I + i E x K Q B z A 9 B f 1 I Y m G Y + c g g W 5 u c t c A A 5 8 a E g 4 s T U n N Q 1 d 0 t b Q z G b G 7 I S R U R T A s L 2 d A Z D e p 7 j / o O H 8 s 7 b b 5 V E F V 8 F M I U f 6 r U u X r p o W t 3 L 9 p 2 7 d 2 2 y F 1 K E 3 D 7 I g w Y i e r d l m p s y d 3 1 3 r h E q 3 4 h i z k x P 2 5 C T l l 7 1 a X N R m V / J y p V L g x L 5 7 M 6 T 7 Z X c o F a J O u t 6 8 M + d U I A M 8 d + c r D Z 6 V e Q z 1 S J + C q 9 a Q b T r n d 5 Z 2 Y o 3 q 5 k Z t W H t d M S u q y I I D w e B x D R e u 4 H + s E r z S X j M z y / Y C N 1 T p 0 6 4 x c A U 1 B s C i w Z g T V 4 E o h z U r z f H W B M J k w + f i u 6 E 8 l A 5 3 z M 0 g 7 A 7 d R 4 2 I 6 c n J 6 S n r 1 / W 1 j d k Z X V d W p v q j a A Y f d N T k 2 Y S P X 4 8 b M f 2 9 v a Y R l h c W L Q F 5 T q 7 1 P f q p 0 P 1 1 Q L i H u n v s 6 A H Z Q P B u X 9 m n o J Q 5 i f p f g i F O Q e Z O I b M D X z L p O U d l h L K r b q R s y V a G Q h 5 T y 2 H 3 q M n Z H o t L i v r W / L r 3 7 w h s b / 7 T / / 1 7 z f z 5 J o 5 s v w c C L M X 8 K s W N 2 K W R e G z B T y Q G a J 1 j L 4 N m 4 h 7 o S E p c q Y v L v X J i F w f d 6 l H + G k P Z x I W X E B T g V p K N 5 p d l N m x O 2 b L Y 5 q U + y S M 6 a E v C O J 4 I C x s C C 9 Z A N Z B G w K a w 5 M C Q a H V Z o M 0 Z J m H r 4 E m w z d g 8 h Q 0 C d 9 5 M g F S l R a V 1 P H 6 F k n U N U p j P c 4 7 Q z Z Y F u a W C e Z b b 7 1 l P p J f 1 h R h P H / h v M 1 i 9 D r w 4 s V z k 2 U i m j Q O w 8 P P r A G h B v C f n K w j 8 0 o q e + 8 i g g R z + A 1 a l u 9 8 z q M F I / Q Z M B n J K G H s k 0 U o N 9 d l J d u g x 2 3 L + X N D 6 k N p O U U j T i u F C 6 0 a a j n m x w o X 2 s 5 Z M I K F n 0 v D 5 a W o N P Q d I m I y E m R 4 d z A j Q y 1 r F o x g 2 I Q P b w M m t y Q r w k 0 t l r E l Z v D X w k B L H l f i X j m S t d 8 D 6 u C j Y 2 l 5 5 1 S D X L x w z g j A P A v s 9 8 D k Y + 4 H s t c r g S E i Y 6 q 9 w r 8 h G s V Y H V 9 3 R O p 8 c I M I H Z 8 R G k x B T D N C 3 o T T K y 1 H w x B 2 T M V O J Q p k I 1 0 L c G 4 0 5 / n z Z 4 1 M E N q b d R C S G V 1 5 n t c B n m V x Y U m 1 y p Y 8 f T Y i E x N T R m q e j Q g f 4 X u i c x D G n k 8 3 X k d G R u 2 V Z + E V 7 c W r e 7 9 l Z K K r A d 8 V y 4 B G B 3 8 1 l 0 e D 0 / B E f d i c j G R X q Z z M b z 8 n Y G q 1 1 u e l U c 0 p H g 0 x q D T t F + O Q y O y + O l Y 0 0 z x I G S L h k p B 4 a 1 1 e N m f u y W B r 2 h Y A Y H I S D 8 h z s S 9 n e X h o K Q I f n Q 1 u L d t + 1 X z k 9 P 1 a T T p C 4 / z u y t G s X N D j O 9 P f y 7 d f / I t 8 + + U f 5 Z t v r l r f D E L q + 2 + o 2 C U L + X Z X F U 7 C w e R a P 3 / u S M W G j 6 Q 1 a 9 / z u T w s 7 i d h o a U m a d h r L w Y A L i l 5 C Z O 7 v q S 8 R f g g C i l H m K Z e T J h i m i m h e 3 t 7 D 8 0 / C s / z V y t 4 P o i z r M S / c f O m v H n l D d P Y 7 e 1 t F v H j H r + 7 d k 1 u 3 7 5 t S 7 H i D 0 E c V v B A 8 + M X g Z J + J / 2 e W W z J A + w / 0 m + N G t o J L R Z J 1 K v 1 s a 0 m o g q T 3 m 7 k 8 7 t P t j f y P b K Z Z Q f T P h V Z a Z u 7 S 7 u I B / t / D k B j 9 b f k b T U 8 h p Q j H B D q 8 y d u c v 0 w S C c i A 8 L j 0 c O H q u b F W u R a w A h R R q U i s H u B 8 s U x Z m P q Y V r O o 0 e P y O T k l H R 1 d d p 8 5 l R o N S D 4 X 3 7 5 t Q p 2 x D K 5 C W 7 g p N O q k o 2 O v 8 Q C b b S 2 D D 2 I 6 H H 0 R 9 E K l 5 M B 4 S y / Z 7 L y W 9 V c D r e 5 T 5 4 8 t l m X 8 L l e F i q C 8 u e n K c u / 9 B O + 1 A I v s w g + z / y P / / A H e f e 9 t 2 1 V 9 / P n z 1 k 3 A 4 0 R G p N s k 5 m Z O d P 2 3 V q m m K R o f c w 9 I q q s 2 8 V z s 3 / 4 y b B 1 B F P m h P w J t 6 O B m Z j l 0 e S 2 L G / k 5 d z Z A T l 9 d h A N F Z H 6 2 I y R p h J R 9 t 9 G O J S b O D 9 G Q J o x 9 Z O u q c / z T 4 / q 5 P v x h P l N x z u d + Y Y D u r m x J l 0 N G X l / 0 M 0 W h L C i M b L Z v F b O 7 s v R h I F 9 D k F q A d Y B G o I K 7 V f H m t Q g K p N p i V m 1 c D c y e b C S O T 4 D q 1 E A B M w m v d d z E r D A p O t S b Q Y r I B O g / i E Q z + h R 7 r 8 B P 9 U Z g I R o r + n p W f M / D g u s W F 9 p r g 3 A N c n / o y + L l U e 4 X 0 8 m b 5 o R A e 0 / 0 q e a / j s z d 5 + N j M j Q 0 J C W q R v K f u f O P e u b Y k h 8 u 5 p w 3 D u / J 8 m V 6 b L p q 0 J L U d c 0 R G T x 5 / I 5 m 5 k J z W 1 + l z K f y T 3 5 3 f G T D O G P h D M l l E z 6 R S 0 E q s U c 1 F O V t G A / R i R o T k L 3 S K j 7 8 U z c p v W 6 0 r 8 p T W s 3 5 H L n r G z N X L M 1 W N E U m A y 3 b 9 2 2 q F a t / S d U 8 u r q u p k I + w V l z V K W d X W p m o g E M F + Y + A R t d i q 0 E g U d l e X 3 A M k A Q s G k + A g n 2 R b 0 X 9 E I + D n 0 + B 4 f y 8 z P 7 a w s r + l 7 J d K N 7 7 + 3 y F m 9 C i T X P Q x Q J w x 3 q d Q o c x 9 M 2 8 X y o Q B i L e p 1 K W O + Q x P T E B K 9 R L s M D h 6 V l t Y W y 8 R A Y x P R G x 0 d V Z / q S C G 6 S T 1 y j J l 5 S p I F f f 6 j 6 n M x k 9 E N F g Z v b r L z 8 z s a K S K C f M 5 o i 5 y m V d b f c W 5 Q u G U + c k O 8 4 f 3 L + l G o b U 7 3 Q 8 M / A a Z d + d B w 5 p N g T r 1 y M K 1 y d z O R u 7 x 0 t D Z Y D h 0 z F t E 7 T o s 4 d O y Y h Y B r 9 R U 4 r q m p 0 R z i g w D z A l + q V l D p O O Q I D H X K r E N 0 R F o / i 5 K G z l c E g v 0 r K o z 0 F V H X z a 2 t 5 m g z K x K R M J f L l j S z i O M Z T 4 V 2 a 6 / L S m a 7 z t K K W M e W 5 F b M R h d F e z k w C D A d p I p x 7 y a T A X h P J 3 d r W 6 t N O X b 8 + H G 5 c P G 8 3 L h + Q + 7 e v W u p T F 9 / / a 2 V 1 Y o + J 6 u 6 D w 0 N y t D g o J n L D F f n + d G o 1 K G d X w W V 5 F b 8 L H + 9 a C Q m t 2 7 d l S k 1 C w n y U D b j a k a 2 t 3 W o P J G f y e 8 g l A t c x G L F b B Y L m 3 P 7 u W 3 s R X 0 D i c p 4 9 D L E + r E A B 5 p g w t n u n E y p Q 0 0 Y m 9 m G L v d l b b l I / K H f n H a B A h Y m 4 5 m Z y Y a V 8 f A N M M F o v e / e v a 9 + C a 1 d b W T y w D Y n z X + / + W p o B D R A 7 x 5 + U x g I P 3 0 l 0 1 P T M q L + Q 0 N j g / V b G R n 0 m X g W n g / z B x 9 q Z W n R z J g w E C z f g R u O 2 I H Z 9 a Q F U 0 j A Z S 4 F h B a / b r 9 l U g 6 u O T w 6 I 2 N P 7 s q I a g M y 6 1 + o p q E h Y 2 E B N A Q R N r 8 c D c e T f N v e 0 a Z m 3 r p s Z r b l 0 q V L K v g t F i Q h C 4 P n H R 0 b t 4 5 q f o 9 G J i j T r l q J 3 1 M v L A i O W W 2 h c d U 2 E L G 7 u 1 M 6 9 V p o v K f D z 9 T k a 7 Y U K c L o y A G v 6 + k t W V j b V h + s R Q Y G e 4 0 2 F j Z n a 0 h o C x g w z + F H o F 4 O E X N r r M z n 3 j M H H w M L 0 V h E 4 A i B s 3 K G T 6 b 1 Q A A v X r x g T i r R H 4 Z L I 1 x h H 6 N W k N a z o 6 W q A e l M x v w d V u U j l Q a z i l f 6 l R A I D / 8 e P 4 0 U J b I l L q m Z 8 + m v P r F c v 2 P a I t + + f d e Z b A q O 5 z k I U r S 2 d 1 g 0 L w w I F 5 5 l N g y S e b F w I B A C t 9 f 4 p 1 r A / Y y P j 0 t 2 c 0 X O n j s j l y 9 d t I D K 2 T N n T L C J e D K x S p F M 9 m L 3 y U j i v q F z c u r E o N Q l o 0 Z A j o N M n B e z 9 Y z 6 R f x m c n J a + v v 6 b T / k o X H h O T y Z / C u a i G M w k Y e O D V r d e 8 1 E g 8 W 2 t I 5 G 2 5 I L l 9 S s D n g U + 7 v / / F / / 3 t 0 Y v f r B K m 1 8 w w G 7 4 K e m t X i u F 0 t x m 1 + C C C d R O / q K P K o 9 j m u h U 5 a B Q K t H I R O t 2 0 9 r j J D T k k O E j o 7 q y 4 B W A h U 6 O T G l f s K i 9 S c R 2 i U k T L R p V s 1 P o l X c 1 9 T U j K X N L K r 9 D 4 h q e U 0 E O A + d k f h W 6 Y 0 N 8 w v 4 n v 0 8 C 5 2 1 3 G c 4 C D E 3 N 6 s a V W 3 f M p B F Y j 6 O H j u h G q R f N X i l 4 E U Y K q c 2 2 y 2 W Q i U Q 5 s c U Y 3 h K P F k v D f U p u z c C M 2 h m M i 5 8 V g h 1 4 F / t v W 5 2 X h V u G o z H j 5 + Y B s G H R P D x h V w C b q t d o z t I z c J H p E w o B 0 8 m 9 n v C Q C B 8 t Z T e h 3 X w o p l 0 I x O d 1 8 l l c k K V U B d P F J 5 f p Y I C h 4 9 O q N x N h g X N V c h P j U C V Q K V + / a z 6 k P N K o K B o G Z l / w P c J W S X W A I 7 F d v / q 6 2 8 s q E G P f a 2 / D Q N f p l d b 3 A s X L q h J c 9 G G I 5 A P d + b 0 a T O 3 E B a t O R W M u F a 0 m x + u H A j N F W 3 x P / j g f Z m Z X b A U G 8 L I r K Q O O W n V y Q D w 2 p f X n p 4 + m d d j y u 8 Z P 4 e W m o g g z 8 j M s g h g N c y v R + T W R N K i q S x c U A 4 i a j b n + K l T 1 p V R a W C m l z 9 / L + F 7 4 q 1 p D 9 2 o L 5 J h m Y z S s v G V Q D n 1 Z W g Y I S f P x e S a + D 4 s 4 b m 6 u q a k W p N b a o U Q s I B Y b t P z 6 T O F f S Z e b d P 3 3 u S D + J Q t H G J T D f X f T E M B / a k 6 h D y w f m k P 8 N M n U T m I Y 7 J A Q H I f n f Z U J i k z C C o d q / h U u 7 X I 2 O W f f f 5 n i w j y u 9 O n T 9 k S L Y R r y X y g R x 1 f q p Z G y o 5 R g c m q E I S J w n 4 I h A l K y 0 0 A g r 6 S z s 6 O q s E B f s N 9 M z C O e 8 Q M x R R 8 / n z C P k 9 O T c n o y J j 5 L z 3 d X a Y h C L P T q i O Q / n 6 J h s Y j e Z n d r L d J b 2 7 d v G n P O h M s 6 c L 9 c C w m 9 m f D K X m u l o F f l Y S x Z z 4 z B H D 8 g w c P 5 N w 5 p 1 F B t V I J k w j w 2 W 3 F T l i A n 8 U 6 v A S Q u H f K z e c 2 Y i W g i S E X x 5 M k + 2 R 4 2 A g 9 o J Z H U T s F r 2 i j Y B 9 k N E J q u W 0 q m W Z X R U 6 e O K I a r 8 P O D U o J p S d f T w c Z A v o + K L + q 8 A X 8 U w M T n 5 T M H V E j E F 4 E 7 O F D t 7 4 Q f T u V T D / 2 v V A h f e + 9 d 4 1 Q C D H C g r B j d j A 0 A 8 2 F K V N p A e Z y c L 6 R Z y O m J V + 2 z P k 9 A g c B e e W Z M K f 4 T J 8 X H Z 9 k B e B 3 e R J x 7 x A m H 2 2 w h q g h q p K 0 p T 5 n d k H i j e 2 S q l e n / E i 3 P Q u k x B / D 5 / h m l H k 7 S s t n a z t i K V l + 2 I x 7 H s h A x k a x L B B c N D M N C W H x O i U E B E C T G h G 0 T H h F 0 H n 1 m / 1 O T T n M N 0 x h G i 9 v 4 r G h m b k O f V P 8 l r o h K K H f W u D B m 3 5 G o I B I Z u r x O S A U J J t Y 2 t Z G Y k s u v 3 F a z 1 f M m y x 5 2 n g 0 Z 8 6 m M V 5 P Q M u o 9 / C T J U 4 1 3 J / e h 3 o q A 6 S 4 e P G 8 R c 1 o / S q B S k J b 0 B K W A + 3 x t p p r d N L e v 3 f f V j a n 0 q p h U 0 0 q C H x O f a L 9 1 g M i i 5 b Y y 8 R F O N m 4 b + 6 F q b H 4 7 D E 1 + U J S T Z 0 W D U U o i a z h W 3 V 2 9 0 h i e 0 N 6 2 r W 1 T z R L q r l H B g c G b U G z G / e e 7 Z j z n U G e F 3 q y N t 1 0 G J Q J Z i f n B r w + e v T I R v J + / / 1 N + f q r b 6 1 j 9 p 6 W F 7 4 W D R L E M m 2 h Z b y u p i f m N P 1 H j B 9 j 3 j 2 y J V h p o 4 8 A h B H E b T w j Q Y p w R h A + 8 m y g X T 2 Z 2 A o B C N 1 f 8 l m 3 x X W R l F o I b e 2 l 1 k D s P / 7 f / + 3 v q S e / 5 X J R d b S K h U l n o M e P j V i E b u l N Z + p k O g G p 8 F r A X A 9 D 7 a 7 x O A h o r d E 0 R J E q l Q n 7 a A U f P X p s 0 S b f m r K f D a 2 A C U I 6 0 Y q 2 o s w R 4 e a A a C g 5 H 1 r w 2 2 + + t U j j Q f p 4 t F 2 0 K Z z X M 1 F p V K 1 Q y + N y f T R C 2 E z C 9 L s + w h y B 6 h R s L k l a N Y f P / y N R F g 2 2 u b o o z Y 0 p y U d S 0 t Y z J A / n 2 8 Q v W A C Y W o A J c 8 o H d A L O A S H a 2 p h T 0 I 0 U v n X z t r z / / n v W 3 0 c g Z 1 o 1 O o u x o f n o 8 7 r 2 3 X U 1 1 Z 5 a K B w z l b 4 y y p U y Z R A m r 5 j a F K c j j t N k 9 L n R n 0 b q l d v v N o I 7 a G l H H q e F 7 H 1 I O / l g B C b f 5 J K o z 3 d U e v u Y k s x x x 7 Y v 7 j / d 8 Y T P 5 5 r 0 G + Z w Y 8 l + 9 R U 4 M g A X L 0 e l f a 8 D 2 O J v H S 3 m 1 9 2 b S t S 8 e s Z f n 9 7 U Z w s + 1 A i e E y G / e v U 7 0 z J U T F x b v G q g N Y V 8 Z 8 6 c s d 5 9 S N j W 5 l Z p 4 B 7 n 5 u d k f G z c z o k w Q E I i a 5 h F + D A I N M u 8 I E Q v A 2 1 0 r d 9 t L z O X 5 8 O X 4 r 7 x E 7 3 P x h R r j O t C w w A y K c h I D 4 O h 8 W S u M 6 X 0 V 6 N K r D K l + 8 F Q W s m k 5 K y S 4 U 8 a E c T F r P 3 T t V E 5 0 h a R 0 y f d 0 H 7 T D n p v k N 1 r C A I i g M b K N 0 I I O x q N l e I p T 6 e F i q Y b X Q T 3 7 j 2 w j n r 9 x p 1 L b 5 T y 5 5 m 5 N m Q p E k f J p O T m F Z L 7 b X o p L y 8 W t + V v / q d P V F O X 9 g 1 W F C k / N Z R j t Z Y M t f 8 j A 6 1 I Z n X a H t C D h d I + P p b e U 3 B c H 0 r w o U Z Q H r R i 1 9 S k Q P D p 0 / n j v / z J 9 l E x 5 S C X j L Q Y t A 8 E 5 D f c 6 7 C 2 q t e u X Z d v r 1 6 V 5 W A a 4 o 8 / / k j O n z 9 v P s y H H 3 4 o 7 7 / 3 j p G I I f A 4 + i 8 L n r c W n x E t g Q m K 9 s E / 9 K B / z p M J 0 O F b j l R d v Y W h r 4 8 X + / s 8 G B 2 N V b D b c B k 6 h m d n 5 6 2 M y H h I t B b X 2 Y U w R i a T S X c O U o Y s 5 B 8 0 a O x n 0 k l S j c j L c 8 c 6 I l k 4 n F b F z u O O L Z h 2 e o z 5 w 2 o B Q L z i / t J X b + 5 B t L k 1 J z 9 E E 8 s R + 7 v / / N / / X q + k b 4 v b R p q s A C 0 V r s 5 N 2 H 7 e u g c r R 6 V 9 r w N H k x P y 5 P F j 6 2 / A g Q b 0 M Q 2 1 K d m 0 R a 5 m A r 6 l p g e V X C s o S P L 4 6 A + 6 / M Y l S 7 X B k U c I / v j H z 2 x Y A E E G G 7 W q p y W U f F v t / H N n z 1 o u H c c z f I A W n 4 R M K v 6 N y 5 e N Q P 6 + c Z 6 p a K K A R K J o g f H X 6 J c J + z M e X I N U J v q e i N Z h d u 2 n H v R S V G 0 B P O O 3 3 3 4 n b 7 7 z r m V f k 5 l Q j u W l R b t H 7 s f f t 4 f J h u 5 / M s f M t a X 3 g c y b 1 q 2 Q O Y 4 w Q 0 R I O q V l 2 K p m 3 8 L U q F w 4 1 W v + D j A C s C H Y / n 1 h n 3 t F G 9 F Y Y e p x L 4 4 Y x e M g j r 5 R w u a D R O E i 0 b A U e C b M Q B f d 0 + O V O I 5 A a D g X j P B a C 3 O v t 6 d D h o 4 z 8 p h n L W 4 l U T 6 P x r q s L K + 7 p S U 5 y A o r K P 3 9 V N q r B P f x 9 s l G b Y 2 S l g 7 E K g j 4 N O 4 7 s b R / f K s V N U H w I T w S 2 t o y X 9 9 + n g L 7 / E 9 / + t z I g Z 1 N 4 V P Z 3 A P O 7 J E j / d Z X x X t S f e b m 5 l X g M 3 L 8 + J C Z b e H y I 5 B B P w g O M 9 E h B I p M D J x w r o P P Q I U j Z P g G 5 K 1 R E f z e E 4 v f X P 3 u O x u F e l S v P a L H Y b L Q Y v r r V Q L V O b E U s w W 2 6 e C m z 8 e D a d c e z 6 o W i L d K a 5 w J W t y X / l w 0 G n 5 u c 7 S y F 0 r / b G z z 2 n K / W N k 5 j g y T k Y U Z 6 A y m I e M + V G a F l d X p n 4 M I R O T Q 4 t + p 9 j 5 1 8 o S V J 3 A y G G g J / V D Y d p B r y 8 q U B o t 7 s W i d 7 i 9 q G H I a F + w a N A b + d 3 z P f B x t 7 a 1 2 X 5 z X T E Q j l J u 4 x v t Q a M / F t W 1 Z W t + S f / U 3 n 1 Z s 6 N S H e m a 3 X I 7 n M 6 x O o G / w o 0 x 4 n A C x 6 R + 7 m T D K P 7 9 q s L A Y I 2 M B D 4 u P Q s g 3 3 F f j w a w 8 z + b d T D 4 f n 0 7 a v O b 7 A Q J M h S P 4 b 7 3 1 p o V e 0 R A 4 y 5 T H t W v f W + F y b S r v 9 O m T B Z + o v N A x 9 w C 5 e Z y H D G 5 P I h A m z Z M n T 9 X k m 7 Z 9 b A g C P f d M + 0 u e G h F A c s f I j C b q h Y b 5 4 I P 3 r B + o E j A 6 W F m E u c 0 9 q G O G r T B l N S O R T 3 f i W 7 r r u Z l f M 8 L K E t 0 9 b h 4 7 q / 8 Q a C C y 2 b T 6 E i 0 y P B e V p / M 7 5 7 I I A / O T a 1 7 u X p R 7 t 2 / J k d P v y s k u d f J V O 1 F 2 a G U / j 0 V h 0 9 + F C e T J Z W a d n o z P z A 7 L H A 9 0 e v P Z H e N e T e P o K y b t 6 t q q D Y L 0 x z A t G P 1 u J N v y 2 f y m Y I N A N m 2 Y v u J b 0 c i N z W / L R i 4 u / + 7 f / 9 4 9 U B m q E i q T j c r k v L Y 2 B C e s g O P 2 q p Q y Q l U C D / k 6 w O U / P Y 6 T 6 w r 4 q T q 0 L 8 Z f C K F l W q h K Y G r k x w 8 f y J D a 2 P t N U A W Y Y F 9 8 8 Z W R l t Y b L U R h c y 4 E e E D P i 3 a g I j A P u U d S l I j c U V E I I s L 3 5 z 9 / K Z 9 8 8 l H h H r j / c i H l H O T j Y S p 6 j c h x V C j n M t / B B D 5 r v h z j f v p U S M g 4 m J m d l U s X L 9 r 3 5 X i + F J W j r a 4 x Y f Z c P j + d i 4 u f a o 0 R x c y N H g b Z E 8 w 5 U W 7 i e X B f C C 7 B K + 5 t c p U F 4 X Z q q R L o b x L z V 2 W l / r z U N T R b 4 8 i y r I y G d u e r v n G N 4 n t I h T Z h f N Q z q 3 v G d j k i u W P d 8 c 5 0 u 3 f v n t W J C 1 g 4 r W O Z H m o Z k C w L m d B M n l R G K F 7 V o s A C o k / s 3 q T K 3 q / f U X P d 5 R S W Y 0 f Y 3 G 8 x N Y 2 W 1 r Q i g w O B q 3 i 0 F O 9 3 V t j r A i u 1 e y 2 D U N 2 9 9 8 A 6 U e n 7 K R d O D y w Y I m b f f X f d T D R v n 9 c K R s 4 S 2 i a E 7 S N g m J i Y g e 3 a q q K N O C e + D B 2 m 3 M f V q 9 c t / Y V 8 t 8 e P H l u Y F 0 1 C + p C / f q X 7 p b W m I t F C n h g c x 2 8 Q b P 8 b P n M f z 5 6 O W P o R W o 5 R u J Q J Y X Y 0 U r h r g A 5 V f q q y K N e f J 2 y q N L S F R 2 s d M 9 S W a m / I x J w T R D Q r Y X l p Q T b W 0 V J u B b + 2 R r T U 7 v 1 8 t P b r W 6 r B m 5 y J T g T y b D f r Z u 0 k U H g L k w m T G q I g j y x 8 T U 4 e Z m L p s e 5 4 N B n a q S 6 Z s u B D 8 X s 3 f o p y Z C s E H n i F V L w P y E X j u b J B Q q z I O + 8 x P w Y W G / V S u h m h 7 K n K Y A f o 6 4 a t a R p 8 U M e S P g A H / 1 p E N W E + T G C W + E W I S S 3 B n q c X n Q D B X t d H G C H V / f s P t Z V K F Q q y F u A b 9 f T 2 m A B z H V o 5 x j g h R O U O P N / P K w E Z Y 8 O U y Q Q w + B 2 k B K Q M + f N 4 e E F Y W V m 1 A Y x X 3 n z D y L k X O B f a k q g n J l 9 E N Q V 1 t J j v l u 9 f p E w D j S z E 5 c m s m o s q 5 9 M r M X k w H Z c 1 O m m D c 1 C l 8 d i 2 X D m S s 6 A O Q s X g w e d j o / q c 9 T a 0 Y / T p E 0 n V N 9 j z c t + Q l l A 5 E U F m R + K 4 x c V 5 1 c j M K M S s U t U b X L R Z I t V o E s T I 3 I u 9 b q U S X w b h z Q s + O X n 4 c Z j t z v y + b X W I V Y B m Z j 7 C u p B 2 c r / l 1 Z l 1 + G k D Q w O m 0 V z O n p s + j D 4 r I y I k Y p + S h 2 t a P 5 Q P R m D 2 6 e u T m Y i c O j 0 o g 0 P F 2 a b K o Y T a G e U r b l F Z X a f Y e c + L G X z 2 y r 6 9 B P h V g D F M D B Y E m G E 4 m g w L r 0 X 4 A J q E 1 p y h 4 a T Y 8 D v 2 + W d h A C Z O d O C T F 8 A g N E h U 3 v l a D l p b F k t + N B O T 6 d E H W o K s Z i E 2 N I G I H X 0 g C 3 r P j P P B 4 W U 4 B l k C Y 2 P P L a O d T l W G r / t 8 u L 2 A 4 N D X x X P g k x F y b 2 j p l v v q A 3 v C c H 0 E 9 p S a V W g g A j a s P k K Q g M l k m D I a P w Y N B h i A S P Y 5 5 8 T s Q W i T K q w 8 P 7 M e c R R m J 8 I G 8 R B A P t O q o 8 n o b G e b W C I k n b W B i J V Q H 1 e f r V s d / Q 1 8 c h e e 9 0 T i 3 J h x F k H V j c U R M O d I a 8 J 8 Y x Y j Z s 0 d H R u z O q H R 4 h z e D C x o J 7 0 3 8 v Q g H 4 Q z g k I 0 f S W b o k O t C z I / n O k Y R P Z 0 4 5 V n h 1 h o 1 J w K x v T K t r z 1 9 g V t Q A i X U z c 7 t 4 B Q l U G r t b 6 B i t Y 7 D U g E n B 8 V v C u r 9 F q E w L e I h F L 3 C w Q W Q h G h w n z C Z z g 2 N F T T d T 2 o f O x t W i Y 6 A u l o R V i u P a + 3 K Z J Z t 2 l F B Y 6 F u y A w Q B s x W h T B G l 9 r 1 Q J X n y M Q w D B M I 7 D u U y Q u H 1 7 o k I 1 I u 2 x t z k t b a 6 t V P J X M F L 5 o S 7 Q R g k K l 4 i / R c v M 9 c x / s 5 3 n o j K X / 6 N K l C 5 L e i s u N S T V r g r o C K N A u J Z G b h c l 1 L R x p 1 V Z b t R Z z a B C Q Y G V 5 S I Z v 1 V C X k F R C N Z g K H t p u T u + x V T U q s B U n 4 g n T U B A O 0 4 s U K g Q Z c 8 p r s F R 8 S 2 a f f a f m b 5 u s 5 c P 5 i h D G v a P x G l H z s D H h Z p P y Z E K Q H z 1 + L C 1 q w v r E X w I J m L S U F R 3 k 3 A P D N N 5 9 9 2 0 1 v T v s n E Y W i A S p b H O E n p i Y N O v C E Q m 5 c x 3 Y g P N z n N N I b i u Y f K F t S c 2 9 S K J R 3 n r n o v 2 u G n Y l F G j S s l h U Z l J B V s m 6 F a r K v 9 9 H 5 Q P K 8 y B k A k z l R b Y 4 B U + v N 6 0 + G u Y g w N y j L 4 j C J f Q + O q u t c Z M L 1 5 I d z Y r j L M 7 F 4 3 0 z 1 i B T a 3 U y l + v W / X E b 9 Z t W c p O t E X 7 8 q d W o k R E f c 2 6 z Q R b T 9 X K s v 1 3 S 6 w t y S 4 W e P D k m C C H E T o Q P T Y C 2 J B s d z X l f n 4 n R o 7 Y q e w 3 l S p 0 Q J H G a T r W e C u l C t k V 9 n 2 L n K 8 L G P O q Q h y m h e b b P h 1 P W O I W b B A Y O k k n O n B o z q z H p b d m W J 4 8 e y f O J K b t H g i 1 c A z M J b T q u r z w 8 P i m + I q O b 2 Y c w 4 u x z 9 o s n e 0 1 2 y O v j X l W e H b g p / Y b P t l a X v j I 1 G 2 Q i E s q w d c x i G j p v l o d 9 I n 7 P s H 7 8 W U j v y e T N P K + l G D s G Q e h S M C 3 E c b o x Y L E j C M 1 7 j V R K J m c a 0 m 8 F o Z b X t + T d T z 5 Q 8 3 d 3 W Y t 8 + W D E P 2 J V D I 9 z k / r Q 2 v r Q i m K n W 0 v E 5 y C c T s G G w Y O / C j C E f b A 9 Z y 0 7 G o N J F f G L 9 g v u z t 8 x t 4 q N / A / 3 Y q q t d j r f 9 F 1 V W 8 i a + f T 8 E p 8 U / H e P l 2 V B / Z e w b 8 b k m p 2 x W T N h M P n Q T h x L S J q E T 1 r 5 9 9 9 / 1 / Y T C f z s s z / L J 5 9 8 r B q t a I r u B R M I b a T u T M a V D N W D A m Q r 0 O l d C z L p T W m S O W 0 Q V L A T L p f P O e O s p O 7 C y L 4 x 4 z 3 + L F k h P A v z N w w M D B g h w O R K 1 B b m N m i B m 3 T Y q 5 O T z o a c X O n P m B n W 1 N h k m d 9 e Y x m J 9 P k 8 m d A y m M t E Q p n r w 3 3 P d 5 C F 9 6 4 P i d / M z M 7 o v e V s o h t P G M r + 5 o 2 b 5 p c N H D 0 i L W o 9 6 E l 0 v z P z n I l X 3 P j 9 w + m I / I f / / X / Z s z 7 2 1 F A O U V n f J K L i 4 H V U 4 d R 6 k f C F e M B X h T k 1 T x b X I / J i f E z O n j i q Z t v + R s A C W v E v n 6 W s F Z 5 Y j q q / E 1 e / J 6 k k q C y I u 2 l T B D Q 8 d 1 w k v S C R Z I O s Z 4 s + H S 3 / 0 Y 6 Y T L 4 Y s 8 g g P g k N E i Y T D d S E O t U n j h + 3 M n T 7 4 / L g w S P z E e j r 4 v h K o L I R E v + 7 P z y q K + n E r o T 8 L s 9 S D n y f f L x F 5 j e S M r 2 W 1 E Y l J j 3 N r m 6 5 J v f P 9 Y m U 0 U e H C U s + H E T C T K O B 8 C A Q Q j m o d A Q U 4 j V 4 p + f I 5 E T a E s s y o X 7 t U f 2 9 f Q 9 5 j C y l Z O I z j R E + c E d H p z 1 7 0 d R D 0 3 C s + w 2 d 5 T R M 3 I v 7 z o X G M b / R o m h b y E t O Z l a 1 E f c C 4 c L a i X L u P 3 F G + q q E y s O I / V / / 5 b 9 X D J u H N 4 Z 7 L C z 5 x 3 d w B P J E M o M w e P / q s Z m L S j r e I e v b L a q t i s J c C 4 g + X R 1 L W m 4 Z M 5 N y r v 2 Y n x x J l j s 2 v / k c + l t W a b f S 0 O c n X N 3 X 6 u Z c w D c B b s X E q B z r c W O p 6 L w s C J t + x S o R O N n 4 d p w D U w c i X f / + h g 0 v p / I 9 + J 5 g D N q Z I Q 3 D T 5 5 a t B N N M L b E Z C N F z X j Y Y A 6 6 j t S q j I + N m r n F M 5 D h g V a F T N w z G d 4 8 B 0 B r M R 0 Z x B t d S F h f o M q 4 Q v / w y k s g + B B k e v y J X D x / Q h L q I I e J 5 N 7 z 6 s j C Z 8 B I W w h C + X i N 5 I k E u Q i l M 6 a q t Q W f t 0 g 2 z m P L m q p m 4 j j 8 2 3 R 2 S 6 a X R e r i r u / J b 5 A K E / m D 3 / 7 a y h 4 R 3 2 2 r U U O J M A 3 a y p o X X v 0 l f z k J 7 3 k D q f S V r R q I n A V l 8 d K g Z c 9 u R W W w z S 2 a X A s Y u v 3 N S K p y K 2 0 P U / 3 e P Q i G f H j c L Y g 8 s e x m T 2 J a 4 i E l V R g E L H C 4 P V b S U Z n a a J L N r T q Z f n b D W n I q n m m t 8 E 8 g l D e P A A E X N N P U 1 K S R Z n R 0 R C a n Z m z E M C F g + r / Q a g y B x + S l n 2 V y v b F k y M R h I 7 3 4 V L Z W J 9 T X c z M G X b 1 6 z f r l G I x I R z X z W k A i B l X y P Q t R M w y j / + i A D C 8 y Q p a z B I T Q z Q Q / 2 J C b + u Z O G V K 3 x v a Z 4 K N p / P s i m T w J q S 2 y S d C G d m b 2 6 z E Q h 8 l t 6 P v j 3 o x I S g 4 j q G 6 Y d r w n h 8 8 N i 4 m o j 7 m t f p 7 6 W g G h C h k T q p 1 O X H 5 P W t p 3 Z u B U g h L q / 9 k l b F 7 c k o m I z C 8 S D O A j + 4 C + B u 8 9 k d y L / 7 4 U 9 t t D B k t l E r m q B R B p d G H n w W i T w q 3 x A H 6 r g K j 6 U 6 z O 8 U h N G D + s G w 3 E p J l + l U I A y T E p w / 4 K 3 2 7 H G 2 R 1 Q 8 m 3 M W X J r R C B 5 F 5 a e Y Q S u 5 4 W n u 3 p U 5 a m 6 Z M r 6 i d g R p G l Q e C C D l + O 9 f 1 o a a m X O w t 9 r 5 R M L G 7 w q / P 1 q j F 7 L N q G 6 U p 0 l J A 0 k z x C f s y r u + o T 0 g h 4 e c A c W 9 F G Y 3 I 5 L s m 6 B u h k g u A D C x C D k j n X n b X O X U c Y v i 9 q m n I y O W 2 z b Q E d 5 h a k b 4 r Q O p p d j z B T j t z G E y e P u 3 N B K D s n f U + O V N N z S 9 o 4 R m Q r q l o 9 Q s K r E n S b B a 3 x m y C f M / U y a u Z e e P d 9 i x c 4 u d 5 9 q 1 l D A Q p p b T 1 o i U 3 o 9 F X L o 0 A m / v j P w b 5 y Y C o 5 W / r l w S X Q E C R e s q I 6 4 e B q w x R I r 0 G T s I x N + A i W m n l v U J 3 h x X j J s j M G / x z B s 6 C d I O W i m n I s V x M G n 1 u U U J z D g 2 y O 5 0 u l J h h l s x 1 v k p G x F 7 I y M y p v v X 3 F 1 i J C 6 2 A 2 Y b I h n F Q m k S g I h Q B D H E w n i B Y O e A D C 3 2 j A / Y B G h H W B a Q w q l 5 g D f V X n e n N y q S + n f k a p B U K G O K s R M k f 4 9 9 d v S E z v D 1 + E I A t E 8 v 1 p l m C a a J O s u M X h I I X + M W E n 4 P P e w K a 0 1 Y e n U 3 a v b v N k c g T z 5 L D v 7 F z b a j 2 l r N O 8 q 7 v L z G H 6 9 V j q J x p R c z 7 Q R p D I f q s b 2 m t h U R u C u l a V W f 1 O N d H T W T e r b E s y 6 z Q T W k q J 1 X v 6 D V t p p F Z E v n o 4 u l t 5 7 s D T s b R s Z v S H 4 W h f I Y H W J V V S 6 P a 9 l X 2 x A j z Y s 6 + L V g F L z n x 6 M i 3 f j i Y L J C U f 7 W h r z j I q 2 D O i R G l K b s m N F 8 w M a o f s Q K 2 R r 8 7 G v P S 3 q P + k R C F 1 Z 7 l s 5 X Y I 9 + m p t G k r D 3 w 1 l i M l Q 4 E A i A e C k M t s y O X e V X l 0 5 5 q F n t N a s I N D A 9 Y 3 R m u L 9 v r d 7 3 6 7 g 0 A e d g 6 t 9 K 9 H E m q y k A F f X V U z z R a N G e l F r X r / 3 C O z C 9 G A c H 8 r Z M R o + d B V w D + G q d M l k N L f 7 V Y y m K b / / M 9 / t D F d p F h h 8 p E C x i L R R A R N 8 H V j h Y p 5 b X T o n 1 p N q x + c Z Z z U l r T X k / n v j g k T x z 7 z G u w z D W P E 8 N 9 5 o m x b a J y p w m i I m F r t 5 I k T J o O W E R G Q i G y H T H Z b r Q Y 1 1 a f m p L u j U d b S 2 9 L f n J H 7 k 9 o o b 0 D y r J z u Y O Y n 1 V L Z n M R S 9 f L O X / + t n a t W 7 J t Q 4 N 7 j D R i l / + O O Q E Y e J V N A K v o F a B 2 q k Y q K Z P R m + Z w D l Y C Q I v D q M 1 r l k y m N 8 H P e X y m Z a O E W V G N 8 N 7 5 z 0 N t h g 7 v 9 t V 4 T 8 + f L Z 0 k T 4 h J o R Y M 3 B 7 L S r c I Y x p 2 J R A m h P N b X V q R 1 8 4 5 8 9 O 5 F + f O f / 2 y m F H 0 r C C q E w g c I L 6 z m Q d / Z N 9 9 e t c x z 6 / f p + F C a 2 v u C b 0 t B + f 3 q l E v v O W w w v / c X n / 1 J N e 1 b 5 j s B B N 6 / 1 r I V N A 4 E C e 8 P P p e S q Z R c E O v R w 8 c 2 x w c d 2 z 7 Y Q 1 a + E V S P w x + 6 + Z z Z n l i i F R 9 K y S J 5 q Y 9 l V X Z c o 7 S l + 7 a 2 c t L T s K l + F F o q K 1 d + / a + l s b U 4 o 1 E t i H z 1 a P + E e q C E I n n C h n a Y p g r 6 p 8 K k U o l 3 Z E O I a P N 4 2 V m j C O e 2 m h 0 Q p h L 4 x c W + b C H d q B q Y O 2 F 4 j p Z a 2 7 t 9 P 1 F t o J V n s T Y e 4 x 8 f F g M I l U A G N f e N x g T c E 3 P S j c 6 X m p w I z I m O j B x r z 1 o m + k c f f V A I k 9 N 5 S q I s f S j 4 I Z h 7 O N F E 9 e Z t z F V a / u b f / h s r Z 9 b u J d u B 7 A N M X + 4 R I j F t 1 6 n u v G n z w w T P c 1 O 1 / v n e r M x N u 7 W T B s 9 / K P V a n y 1 1 r q 4 Q e h A m i d 9 K z T q 2 I p m c Z n L E K Z C o C p l o T E g L o 5 w 2 1 z f s e 8 o J f x N z M 6 c E w p y b X u F + X M j c 9 V O 5 9 5 C r + O q 2 b k h V n 5 R P / + d / Z / e / H 8 T + 4 3 + p 3 Y f y 6 G i L y + w 8 2 b 7 u c 0 A X I x H S Y p 9 8 B e p B t t 9 / V o R V 6 L b 6 J E b O K n j z a M a y F f Y C g o u Z 1 9 e c l 1 k l F x O 5 V 1 L V t N K 7 X G 5 X E I z A L y L c X i m 4 E Q a m H n 4 d I F j B r W B y D e k 5 W O T Y t J v u 5 B 6 P d e B 7 u U 5 F P u M D k J V g A Q v 1 C 4 h i u S m / U p Z K w + h f E k Q v X b 5 o 8 z i M K 5 F i + m C Q h g R Y 8 v X O K o k o j 8 5 G 5 p 6 z 2 z h U 0 P 2 Q U P M N 0 5 B n e / R 4 W H o 6 m u X O b K t N g F N K l u o b 9 T S 7 F l E i e k J 5 8 r j N a y m / 3 3 + 2 o E V A K n w o p q q m r C g b p g 3 A 7 M R U f j o X D c j k y G e v w Y a f 5 N 7 T / + Q I h p Z a 2 9 y W v / r b f 2 N a b r + I f P 1 o 7 E D y N T W T l p l 5 N Y R N G w U + F B o J L W W a y f t X b C o 4 v I d V V r l O k G h B E y o A d O q B k o B A g N + f 3 Q x z s S Z s p H P y 9 f e P p O m I O v w q 0 / P r r u V G o I n M c T 5 y C Z d J e d k H M C + 5 X 7 U Q a v K 5 A E e 9 d T R t g k 3 S 7 f B s T I 6 q o H M f + H V E A z 8 Y T F u Y H Q J d V / / p y h u X T B M h E J g w a F 0 m o O F + I c d W d l 0 W Z k b l / O n j s p J N W l A G o W Z q 6 S O q y U n N e h U k 8 k C g A c L I 0 p r 0 N a E 1 b 9 y 8 L b / 7 1 3 8 r b Y 1 0 a h d J E d 6 M L P 4 7 f Y 9 v F R U a T M j h 9 n l t F d Z K R h 6 9 X p h w + E h + v 9 N W a t L l s j I 1 O S 3 d P V 1 y f S y u D R u / d U E G R x y O c 6 F x p 6 V 4 r 5 s 2 Z r z f 3 s r K G 1 f O y T v v v W H P u F 8 c m F A 8 1 N 1 H K / p g K h F K F l K Q w q Q K m 4 H 4 V J 5 o R i Z O o H 9 S 8 Y g J 2 b H G O c l s x 2 R y o 0 1 b W S d 4 3 B T + 0 g d D G f O 5 9 g u y l E k j o s U C W v 4 m d B 5 o k N G F m A k p G w t Y r 6 r W 0 D o 5 d O A H / u b U p n w 1 k i q E 2 k 9 1 Z S 2 U D F l Y P f F M 6 5 y l 0 r A A m O s b Y U B g z D L X G f / F 8 A v L e Q v Q 0 Z B X M 9 E l l b 4 O I M A e v G f y m Q f 3 7 8 v q 2 r o l D t O 3 4 + a 7 Y / L H y y a 4 v k H g p y r W t s + I x G d 7 9 Z 8 9 m Q I i B e + L B C u S x h P O h b 9 L y c T r w w e P b D b c J 1 p u T K Z S 1 D x s e o w n l 5 L H a y R H J u e L 0 i 3 y v / 0 f / 6 t l q x w E B y Y U m F / M y P j E p p 7 F E c h r K h e Q 4 L O S S J t g p 6 U g l C O W / r E F m 0 9 3 5 f U t + 9 z 5 C B O 3 9 g z p 7 y O S Q n v p F i b B f k D a D p E y T 6 j d Q A F o X c i y t v S 3 J x N G N q 3 D H e B W D l p Y T H d G d P B P w 3 X a K g c 7 A 9 T L q m z M 3 J M 3 T v d Y V r U H E b e v n l X u W 2 K E K 5 3 a D M q r t W M b q A y a t i 5 f / b 4 S E O Q w E E j m A m c u P I a b f / r J x + a r A I 5 F U J k j f E b 9 u 6 z 6 d 7 / 5 7 a / N H + S 7 8 s 3 I w u Y J A 1 k K n x H 8 4 P v g v S e T k a c K m R i q P 6 I y l G 8 + I w v r 1 C n f K V k C I j m N 5 F 8 D L W W v k A n t l J d P P n 1 X z p 4 v L l K 3 P 4 j 8 / 4 r x f m g U w x e A A A A A A E l F T k S u Q m C C < / I m a g e > < / T o u r > < / T o u r s > < / V i s u a l i z a t i o n > 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B83F434-2833-4BDA-9704-9EBA9F170EB6}"/>
</file>

<file path=customXml/itemProps2.xml><?xml version="1.0" encoding="utf-8"?>
<ds:datastoreItem xmlns:ds="http://schemas.openxmlformats.org/officeDocument/2006/customXml" ds:itemID="{C404EEEF-D759-4F6C-8A80-3E6390F92877}">
  <ds:schemaRefs>
    <ds:schemaRef ds:uri="http://www.w3.org/2001/XMLSchema"/>
    <ds:schemaRef ds:uri="http://microsoft.data.visualization.engine.tours/1.0"/>
  </ds:schemaRefs>
</ds:datastoreItem>
</file>

<file path=customXml/itemProps3.xml><?xml version="1.0" encoding="utf-8"?>
<ds:datastoreItem xmlns:ds="http://schemas.openxmlformats.org/officeDocument/2006/customXml" ds:itemID="{38CCC960-EFDA-4084-9EA8-280CB21D5E61}">
  <ds:schemaRefs>
    <ds:schemaRef ds:uri="http://www.w3.org/XML/1998/namespace"/>
    <ds:schemaRef ds:uri="http://schemas.microsoft.com/office/infopath/2007/PartnerControls"/>
    <ds:schemaRef ds:uri="http://schemas.microsoft.com/office/2006/metadata/properties"/>
    <ds:schemaRef ds:uri="095724cf-2010-4799-9a0a-5d2d975d8ab0"/>
    <ds:schemaRef ds:uri="http://purl.org/dc/terms/"/>
    <ds:schemaRef ds:uri="http://schemas.openxmlformats.org/package/2006/metadata/core-properties"/>
    <ds:schemaRef ds:uri="http://purl.org/dc/dcmitype/"/>
    <ds:schemaRef ds:uri="8a8c9acb-0222-4339-b932-b24adc1060cb"/>
    <ds:schemaRef ds:uri="http://schemas.microsoft.com/office/2006/documentManagement/types"/>
    <ds:schemaRef ds:uri="http://purl.org/dc/elements/1.1/"/>
    <ds:schemaRef ds:uri="32800b42-52bb-4330-a048-951b201bc729"/>
    <ds:schemaRef ds:uri="557c658b-4cbf-4c76-baf9-e797f179e83f"/>
  </ds:schemaRefs>
</ds:datastoreItem>
</file>

<file path=customXml/itemProps4.xml><?xml version="1.0" encoding="utf-8"?>
<ds:datastoreItem xmlns:ds="http://schemas.openxmlformats.org/officeDocument/2006/customXml" ds:itemID="{87E234DA-DD89-44B2-A369-FD28E5A0CAFB}">
  <ds:schemaRefs>
    <ds:schemaRef ds:uri="http://www.w3.org/2001/XMLSchema"/>
    <ds:schemaRef ds:uri="http://microsoft.data.visualization.Client.Excel/1.0"/>
  </ds:schemaRefs>
</ds:datastoreItem>
</file>

<file path=customXml/itemProps5.xml><?xml version="1.0" encoding="utf-8"?>
<ds:datastoreItem xmlns:ds="http://schemas.openxmlformats.org/officeDocument/2006/customXml" ds:itemID="{1C6D9CBC-BCEC-4BFC-BF2F-DDD102118AC3}">
  <ds:schemaRefs>
    <ds:schemaRef ds:uri="http://schemas.microsoft.com/sharepoint/v3/contenttype/forms"/>
  </ds:schemaRefs>
</ds:datastoreItem>
</file>

<file path=docMetadata/LabelInfo.xml><?xml version="1.0" encoding="utf-8"?>
<clbl:labelList xmlns:clbl="http://schemas.microsoft.com/office/2020/mipLabelMetadata">
  <clbl:label id="{8fce65e3-c62d-4510-b526-ea15adf6e184}" enabled="0" method="" siteId="{8fce65e3-c62d-4510-b526-ea15adf6e184}"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Johdanto</vt:lpstr>
      <vt:lpstr>Luotettavuuden arviointi</vt:lpstr>
      <vt:lpstr>S1 Suorat päästöt, polttoaineet</vt:lpstr>
      <vt:lpstr>S2 Ostetun energian päästöt</vt:lpstr>
      <vt:lpstr>S3 Hankinnat</vt:lpstr>
      <vt:lpstr>S3 Jätteet</vt:lpstr>
      <vt:lpstr>S3 Opiskelijaruokailut</vt:lpstr>
      <vt:lpstr>S3 Matkustaminen</vt:lpstr>
      <vt:lpstr>S3 Energian tuotanto ja jakelu</vt:lpstr>
      <vt:lpstr>S3 PAn tuotanto ja jakelu</vt:lpstr>
      <vt:lpstr>Yhteenveto</vt:lpstr>
      <vt:lpstr>Tarkempi koonti</vt:lpstr>
      <vt:lpstr>Lähteet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Timo Huurinainen</dc:creator>
  <cp:keywords/>
  <dc:description/>
  <cp:lastModifiedBy>Joonas Raaska</cp:lastModifiedBy>
  <cp:revision/>
  <dcterms:created xsi:type="dcterms:W3CDTF">2022-03-23T05:53:41Z</dcterms:created>
  <dcterms:modified xsi:type="dcterms:W3CDTF">2026-02-10T06:55:53Z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0x01010058A05785A810F14CB3E01C812F6E169A</vt:lpwstr>
  </property>
  <property fmtid="{D5CDD505-2E9C-101B-9397-08002B2CF9AE}" pid="3" name="MediaServiceImageTags">
    <vt:lpwstr/>
  </property>
</Properties>
</file>